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365" tabRatio="622" firstSheet="13" activeTab="28"/>
  </bookViews>
  <sheets>
    <sheet name="#1" sheetId="1" r:id="rId1"/>
    <sheet name="#2" sheetId="2" r:id="rId2"/>
    <sheet name="#3" sheetId="3" r:id="rId3"/>
    <sheet name="#4" sheetId="4" r:id="rId4"/>
    <sheet name="#5" sheetId="5" r:id="rId5"/>
    <sheet name="#6" sheetId="6" r:id="rId6"/>
    <sheet name="#7" sheetId="7" r:id="rId7"/>
    <sheet name="#8" sheetId="8" r:id="rId8"/>
    <sheet name="#9" sheetId="9" r:id="rId9"/>
    <sheet name="#10" sheetId="10" r:id="rId10"/>
    <sheet name="#11" sheetId="11" r:id="rId11"/>
    <sheet name="#12" sheetId="12" r:id="rId12"/>
    <sheet name="#13" sheetId="13" r:id="rId13"/>
    <sheet name="#14" sheetId="14" r:id="rId14"/>
    <sheet name="#15" sheetId="15" r:id="rId15"/>
    <sheet name="#16" sheetId="16" r:id="rId16"/>
    <sheet name="#17" sheetId="17" r:id="rId17"/>
    <sheet name="#18" sheetId="18" r:id="rId18"/>
    <sheet name="#19" sheetId="19" r:id="rId19"/>
    <sheet name="#20" sheetId="20" r:id="rId20"/>
    <sheet name="#21" sheetId="21" r:id="rId21"/>
    <sheet name="#22" sheetId="22" r:id="rId22"/>
    <sheet name="#23" sheetId="23" r:id="rId23"/>
    <sheet name="#24" sheetId="24" r:id="rId24"/>
    <sheet name="#25" sheetId="25" r:id="rId25"/>
    <sheet name="#26" sheetId="26" r:id="rId26"/>
    <sheet name="#1 -2025" sheetId="27" r:id="rId27"/>
    <sheet name="#1-2021" sheetId="28" state="hidden" r:id="rId28"/>
    <sheet name="Accruals" sheetId="29" r:id="rId29"/>
  </sheets>
  <externalReferences>
    <externalReference r:id="rId32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<sst xmlns="http://schemas.openxmlformats.org/spreadsheetml/2006/main" count="1237" uniqueCount="89">
  <si>
    <t xml:space="preserve">FROM                  </t>
  </si>
  <si>
    <t xml:space="preserve"> </t>
  </si>
  <si>
    <t>THRU:</t>
  </si>
  <si>
    <t>PAY PERIOD #</t>
  </si>
  <si>
    <t>EMPLOYEE NAME:</t>
  </si>
  <si>
    <t>BI-WEEKLY</t>
  </si>
  <si>
    <t>SUN.</t>
  </si>
  <si>
    <t>MON.</t>
  </si>
  <si>
    <t>TUES.</t>
  </si>
  <si>
    <t>WEDS.</t>
  </si>
  <si>
    <t>THUR.</t>
  </si>
  <si>
    <t>FRI.</t>
  </si>
  <si>
    <t>SAT.</t>
  </si>
  <si>
    <t>TOTAL</t>
  </si>
  <si>
    <t>SICK LEAVE</t>
  </si>
  <si>
    <t>VACATION</t>
  </si>
  <si>
    <t>TOTALS</t>
  </si>
  <si>
    <t xml:space="preserve">HOLIDAY </t>
  </si>
  <si>
    <t>NOTES:</t>
  </si>
  <si>
    <t>EMPLOYEE SIGNATURE</t>
  </si>
  <si>
    <t>DATE</t>
  </si>
  <si>
    <t>SUPERVISOR'S SIGNATURE</t>
  </si>
  <si>
    <t>The timesheet is accurate and complete</t>
  </si>
  <si>
    <t>The timesheet has been reviewed for accuracy and completeness</t>
  </si>
  <si>
    <t>and all time has been formally approved.</t>
  </si>
  <si>
    <t>Cross Check</t>
  </si>
  <si>
    <t>JURY DUTY</t>
  </si>
  <si>
    <t>BEREAVEMENT LEAVE</t>
  </si>
  <si>
    <t xml:space="preserve">HOURS </t>
  </si>
  <si>
    <t>ACCRUAL TRACKING WORKSHEET</t>
  </si>
  <si>
    <t>BEG BALANCE</t>
  </si>
  <si>
    <t>EARNED</t>
  </si>
  <si>
    <t>END BALANCE</t>
  </si>
  <si>
    <t xml:space="preserve">              </t>
  </si>
  <si>
    <t>VACATION LEAVE</t>
  </si>
  <si>
    <t>1 - Timecards are due by 4:00 on your last working day of the pay period.</t>
  </si>
  <si>
    <t>USED</t>
  </si>
  <si>
    <t>3-12 Full Years - 4.93 hours every two weeks</t>
  </si>
  <si>
    <t>(Over) Accrual</t>
  </si>
  <si>
    <t>Hours Under/</t>
  </si>
  <si>
    <t>Bi-Weekly Payroll Time Sheet</t>
  </si>
  <si>
    <t>12+ Full Years - 6.46 hours every two weeks</t>
  </si>
  <si>
    <t>0-2 Full Years - 3.39 hours every two weeks</t>
  </si>
  <si>
    <t>Balance in</t>
  </si>
  <si>
    <t>20+ Full Years - 8.00 hours every two weeks</t>
  </si>
  <si>
    <t>Accrual</t>
  </si>
  <si>
    <t>Balances</t>
  </si>
  <si>
    <t>After</t>
  </si>
  <si>
    <t>This Pay</t>
  </si>
  <si>
    <t>Period</t>
  </si>
  <si>
    <t>VOLUNTARY LWOP</t>
  </si>
  <si>
    <t>PP # 1</t>
  </si>
  <si>
    <t>PP # 2</t>
  </si>
  <si>
    <t xml:space="preserve">PP # 3 </t>
  </si>
  <si>
    <t>PP # 4</t>
  </si>
  <si>
    <t>PP # 5</t>
  </si>
  <si>
    <t xml:space="preserve">PP # 6 </t>
  </si>
  <si>
    <t>PP # 7</t>
  </si>
  <si>
    <t xml:space="preserve">PP # 8 </t>
  </si>
  <si>
    <t>PP # 9</t>
  </si>
  <si>
    <t>PP # 10</t>
  </si>
  <si>
    <t>PP # 11</t>
  </si>
  <si>
    <t>PP # 12</t>
  </si>
  <si>
    <t>PP # 13</t>
  </si>
  <si>
    <t>PP # 14</t>
  </si>
  <si>
    <t>PP # 15</t>
  </si>
  <si>
    <t>PP # 16</t>
  </si>
  <si>
    <t>PP # 17</t>
  </si>
  <si>
    <t>PP # 18</t>
  </si>
  <si>
    <t>PP # 19</t>
  </si>
  <si>
    <t>PP # 20</t>
  </si>
  <si>
    <t>PP # 21</t>
  </si>
  <si>
    <t>PP # 22</t>
  </si>
  <si>
    <t>PP # 23</t>
  </si>
  <si>
    <t>PP # 24</t>
  </si>
  <si>
    <t>PP # 25</t>
  </si>
  <si>
    <t>PP # 26</t>
  </si>
  <si>
    <t>LEAVE WITHOUT PAY</t>
  </si>
  <si>
    <t>Exempt Employees</t>
  </si>
  <si>
    <t>ADMIN LEAVE</t>
  </si>
  <si>
    <t>ADMIN LEAVE BALANCE</t>
  </si>
  <si>
    <t>FLOATING HOLIDAY</t>
  </si>
  <si>
    <t>Days Under/</t>
  </si>
  <si>
    <t>Weeks Until</t>
  </si>
  <si>
    <t>Days</t>
  </si>
  <si>
    <t>Max Accrual</t>
  </si>
  <si>
    <t>Your Vacation Accruals Earned</t>
  </si>
  <si>
    <t>VACATION PAYOUT</t>
  </si>
  <si>
    <t>HOLIDAY LEAVE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</si>
</sst>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yy;@"/>
    <numFmt numFmtId="166" formatCode="[$-409]dddd\,\ mmmm\ dd\,\ yyyy"/>
    <numFmt numFmtId="167" formatCode="[$-409]h:mm:ss\ AM/PM"/>
    <numFmt numFmtId="168" formatCode="[$-F400]h:mm:ss\ AM/PM"/>
    <numFmt numFmtId="169" formatCode="0.0"/>
    <numFmt numFmtId="170" formatCode="d"/>
    <numFmt numFmtId="171" formatCode="_(* #,##0.0_);_(* \(#,##0.0\);_(* &quot;-&quot;??_);_(@_)"/>
    <numFmt numFmtId="172" formatCode="_(* #,##0_);_(* \(#,##0\);_(* &quot;-&quot;??_);_(@_)"/>
    <numFmt numFmtId="173" formatCode="_(* #,##0.##_);_(* \(#,##0.##\);_(* &quot;-&quot;??_);_(@_)"/>
    <numFmt numFmtId="174" formatCode="_(* #,##0,###_);_(* \(#,##0,###\);_(* &quot;-&quot;??_);_(@_)"/>
    <numFmt numFmtId="175" formatCode="_(General;_(* \(General\);_(* &quot;-&quot;??_);_(@_)"/>
    <numFmt numFmtId="176" formatCode="0;\-0;;@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33" borderId="1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8" fontId="2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0" xfId="42" applyFont="1" applyAlignment="1">
      <alignment/>
    </xf>
    <xf numFmtId="43" fontId="7" fillId="0" borderId="0" xfId="42" applyFont="1" applyAlignment="1">
      <alignment horizontal="center"/>
    </xf>
    <xf numFmtId="0" fontId="4" fillId="0" borderId="0" xfId="0" applyFont="1" applyBorder="1" applyAlignment="1">
      <alignment horizontal="center"/>
    </xf>
    <xf numFmtId="43" fontId="2" fillId="0" borderId="0" xfId="42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2" fillId="0" borderId="0" xfId="42" applyFont="1" applyBorder="1" applyAlignment="1">
      <alignment horizontal="left"/>
    </xf>
    <xf numFmtId="43" fontId="2" fillId="0" borderId="0" xfId="42" applyFont="1" applyBorder="1" applyAlignment="1">
      <alignment horizontal="center"/>
    </xf>
    <xf numFmtId="0" fontId="0" fillId="0" borderId="0" xfId="0" applyBorder="1" applyAlignment="1">
      <alignment/>
    </xf>
    <xf numFmtId="43" fontId="3" fillId="0" borderId="0" xfId="42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43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2" fillId="33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right"/>
    </xf>
    <xf numFmtId="43" fontId="2" fillId="0" borderId="27" xfId="42" applyFont="1" applyBorder="1" applyAlignment="1">
      <alignment horizontal="center"/>
    </xf>
    <xf numFmtId="43" fontId="2" fillId="0" borderId="0" xfId="42" applyFont="1" applyFill="1" applyAlignment="1">
      <alignment/>
    </xf>
    <xf numFmtId="43" fontId="2" fillId="0" borderId="0" xfId="42" applyFont="1" applyAlignment="1">
      <alignment horizontal="left"/>
    </xf>
    <xf numFmtId="2" fontId="2" fillId="0" borderId="0" xfId="0" applyNumberFormat="1" applyFont="1" applyAlignment="1">
      <alignment/>
    </xf>
    <xf numFmtId="170" fontId="2" fillId="0" borderId="28" xfId="0" applyNumberFormat="1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43" fontId="2" fillId="0" borderId="0" xfId="42" applyFont="1" applyFill="1" applyBorder="1" applyAlignment="1">
      <alignment/>
    </xf>
    <xf numFmtId="43" fontId="7" fillId="0" borderId="0" xfId="42" applyFont="1" applyFill="1" applyAlignment="1">
      <alignment horizontal="center"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7" fillId="0" borderId="0" xfId="0" applyFont="1" applyAlignment="1">
      <alignment/>
    </xf>
    <xf numFmtId="2" fontId="2" fillId="34" borderId="30" xfId="0" applyNumberFormat="1" applyFont="1" applyFill="1" applyBorder="1" applyAlignment="1">
      <alignment/>
    </xf>
    <xf numFmtId="175" fontId="2" fillId="0" borderId="0" xfId="42" applyNumberFormat="1" applyFont="1" applyBorder="1" applyAlignment="1">
      <alignment/>
    </xf>
    <xf numFmtId="175" fontId="2" fillId="0" borderId="0" xfId="42" applyNumberFormat="1" applyFont="1" applyAlignment="1">
      <alignment/>
    </xf>
    <xf numFmtId="175" fontId="2" fillId="0" borderId="31" xfId="42" applyNumberFormat="1" applyFont="1" applyBorder="1" applyAlignment="1">
      <alignment/>
    </xf>
    <xf numFmtId="175" fontId="2" fillId="0" borderId="0" xfId="42" applyNumberFormat="1" applyFont="1" applyAlignment="1">
      <alignment horizontal="center"/>
    </xf>
    <xf numFmtId="175" fontId="2" fillId="0" borderId="14" xfId="42" applyNumberFormat="1" applyFont="1" applyBorder="1" applyAlignment="1">
      <alignment/>
    </xf>
    <xf numFmtId="175" fontId="2" fillId="33" borderId="20" xfId="42" applyNumberFormat="1" applyFont="1" applyFill="1" applyBorder="1" applyAlignment="1">
      <alignment/>
    </xf>
    <xf numFmtId="175" fontId="2" fillId="33" borderId="14" xfId="42" applyNumberFormat="1" applyFont="1" applyFill="1" applyBorder="1" applyAlignment="1">
      <alignment/>
    </xf>
    <xf numFmtId="175" fontId="2" fillId="0" borderId="16" xfId="42" applyNumberFormat="1" applyFont="1" applyBorder="1" applyAlignment="1">
      <alignment/>
    </xf>
    <xf numFmtId="175" fontId="9" fillId="0" borderId="32" xfId="42" applyNumberFormat="1" applyFont="1" applyBorder="1" applyAlignment="1">
      <alignment/>
    </xf>
    <xf numFmtId="175" fontId="2" fillId="0" borderId="29" xfId="42" applyNumberFormat="1" applyFont="1" applyBorder="1" applyAlignment="1">
      <alignment/>
    </xf>
    <xf numFmtId="175" fontId="9" fillId="0" borderId="33" xfId="42" applyNumberFormat="1" applyFont="1" applyBorder="1" applyAlignment="1">
      <alignment/>
    </xf>
    <xf numFmtId="175" fontId="9" fillId="0" borderId="29" xfId="42" applyNumberFormat="1" applyFont="1" applyBorder="1" applyAlignment="1">
      <alignment/>
    </xf>
    <xf numFmtId="175" fontId="2" fillId="0" borderId="34" xfId="42" applyNumberFormat="1" applyFont="1" applyBorder="1" applyAlignment="1">
      <alignment/>
    </xf>
    <xf numFmtId="175" fontId="9" fillId="0" borderId="34" xfId="42" applyNumberFormat="1" applyFont="1" applyBorder="1" applyAlignment="1" quotePrefix="1">
      <alignment/>
    </xf>
    <xf numFmtId="175" fontId="9" fillId="0" borderId="34" xfId="42" applyNumberFormat="1" applyFont="1" applyBorder="1" applyAlignment="1">
      <alignment/>
    </xf>
    <xf numFmtId="175" fontId="2" fillId="0" borderId="35" xfId="42" applyNumberFormat="1" applyFont="1" applyBorder="1" applyAlignment="1">
      <alignment/>
    </xf>
    <xf numFmtId="175" fontId="2" fillId="0" borderId="36" xfId="42" applyNumberFormat="1" applyFont="1" applyBorder="1" applyAlignment="1">
      <alignment/>
    </xf>
    <xf numFmtId="175" fontId="2" fillId="0" borderId="37" xfId="42" applyNumberFormat="1" applyFont="1" applyBorder="1" applyAlignment="1">
      <alignment/>
    </xf>
    <xf numFmtId="175" fontId="2" fillId="0" borderId="32" xfId="42" applyNumberFormat="1" applyFont="1" applyBorder="1" applyAlignment="1">
      <alignment/>
    </xf>
    <xf numFmtId="175" fontId="2" fillId="0" borderId="33" xfId="42" applyNumberFormat="1" applyFont="1" applyBorder="1" applyAlignment="1">
      <alignment/>
    </xf>
    <xf numFmtId="175" fontId="14" fillId="0" borderId="29" xfId="42" applyNumberFormat="1" applyFont="1" applyBorder="1" applyAlignment="1">
      <alignment/>
    </xf>
    <xf numFmtId="175" fontId="14" fillId="0" borderId="34" xfId="42" applyNumberFormat="1" applyFont="1" applyBorder="1" applyAlignment="1">
      <alignment/>
    </xf>
    <xf numFmtId="175" fontId="2" fillId="0" borderId="14" xfId="42" applyNumberFormat="1" applyFont="1" applyBorder="1" applyAlignment="1" quotePrefix="1">
      <alignment/>
    </xf>
    <xf numFmtId="175" fontId="2" fillId="0" borderId="29" xfId="42" applyNumberFormat="1" applyFont="1" applyBorder="1" applyAlignment="1" quotePrefix="1">
      <alignment/>
    </xf>
    <xf numFmtId="43" fontId="2" fillId="0" borderId="0" xfId="42" applyFont="1" applyFill="1" applyBorder="1" applyAlignment="1">
      <alignment horizontal="center"/>
    </xf>
    <xf numFmtId="0" fontId="47" fillId="0" borderId="0" xfId="0" applyFont="1" applyAlignment="1">
      <alignment/>
    </xf>
    <xf numFmtId="176" fontId="2" fillId="0" borderId="1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center"/>
    </xf>
    <xf numFmtId="2" fontId="2" fillId="34" borderId="38" xfId="0" applyNumberFormat="1" applyFont="1" applyFill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2" fillId="0" borderId="0" xfId="0" applyNumberFormat="1" applyFont="1" applyBorder="1" applyAlignment="1" quotePrefix="1">
      <alignment horizontal="center"/>
    </xf>
    <xf numFmtId="175" fontId="2" fillId="0" borderId="0" xfId="42" applyNumberFormat="1" applyFont="1" applyBorder="1" applyAlignment="1">
      <alignment horizontal="right"/>
    </xf>
    <xf numFmtId="14" fontId="2" fillId="0" borderId="26" xfId="0" applyNumberFormat="1" applyFont="1" applyBorder="1" applyAlignment="1">
      <alignment horizontal="center"/>
    </xf>
    <xf numFmtId="176" fontId="3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26" xfId="0" applyNumberFormat="1" applyFont="1" applyBorder="1" applyAlignment="1" quotePrefix="1">
      <alignment horizontal="center"/>
    </xf>
    <xf numFmtId="43" fontId="2" fillId="0" borderId="39" xfId="42" applyFont="1" applyFill="1" applyBorder="1" applyAlignment="1">
      <alignment horizontal="center"/>
    </xf>
    <xf numFmtId="43" fontId="2" fillId="0" borderId="27" xfId="42" applyFont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43" fontId="2" fillId="0" borderId="27" xfId="42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39" xfId="42" applyFont="1" applyBorder="1" applyAlignment="1">
      <alignment horizontal="center"/>
    </xf>
    <xf numFmtId="43" fontId="2" fillId="34" borderId="27" xfId="42" applyFont="1" applyFill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3" fontId="2" fillId="34" borderId="39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yroll%20Time%20Sheet%202023%20-%20Hour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1"/>
      <sheetName val="#2"/>
      <sheetName val="#3"/>
      <sheetName val="#4"/>
      <sheetName val="#5"/>
      <sheetName val="#6"/>
      <sheetName val="#7"/>
      <sheetName val="#8"/>
      <sheetName val="#9"/>
      <sheetName val="#10"/>
      <sheetName val="#11"/>
      <sheetName val="#12"/>
      <sheetName val="#13"/>
      <sheetName val="#14"/>
      <sheetName val="#15"/>
      <sheetName val="#16"/>
      <sheetName val="#17"/>
      <sheetName val="#18"/>
      <sheetName val="#19"/>
      <sheetName val="#20"/>
      <sheetName val="#21"/>
      <sheetName val="#22"/>
      <sheetName val="#23"/>
      <sheetName val="#24"/>
      <sheetName val="#25"/>
      <sheetName val="#26"/>
      <sheetName val="#1 - 2024"/>
      <sheetName val="#1-2021"/>
      <sheetName val="Accruals"/>
    </sheetNames>
    <sheetDataSet>
      <sheetData sheetId="0">
        <row r="19">
          <cell r="A19" t="str">
            <v>(DSA/POA/SAA) FLOATING HOLIDAY</v>
          </cell>
        </row>
        <row r="20">
          <cell r="A20" t="str">
            <v>(Gen/Mid MRG) 24hr HOLIDAY LEAVE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59" t="s">
        <v>40</v>
      </c>
    </row>
    <row r="2" ht="15">
      <c r="I2" s="59" t="s">
        <v>78</v>
      </c>
    </row>
    <row r="3" ht="15">
      <c r="I3" s="59"/>
    </row>
    <row r="5" ht="12" thickBot="1"/>
    <row r="6" spans="1:18" ht="18" customHeight="1">
      <c r="A6" s="1"/>
      <c r="B6" s="2"/>
      <c r="C6" s="2"/>
      <c r="D6" s="34" t="s">
        <v>0</v>
      </c>
      <c r="E6" s="112">
        <v>45284</v>
      </c>
      <c r="F6" s="112"/>
      <c r="G6" s="112"/>
      <c r="H6" s="33" t="s">
        <v>2</v>
      </c>
      <c r="I6" s="112">
        <f>E6+13</f>
        <v>45297</v>
      </c>
      <c r="J6" s="112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3"/>
      <c r="H8" s="113"/>
      <c r="I8" s="113"/>
      <c r="J8" s="113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0"/>
      <c r="C12" s="70"/>
      <c r="D12" s="70">
        <f>E6</f>
        <v>45284</v>
      </c>
      <c r="E12" s="70">
        <f>D12+1</f>
        <v>45285</v>
      </c>
      <c r="F12" s="70">
        <f aca="true" t="shared" si="0" ref="F12:Q12">E12+1</f>
        <v>45286</v>
      </c>
      <c r="G12" s="70">
        <f t="shared" si="0"/>
        <v>45287</v>
      </c>
      <c r="H12" s="70">
        <f t="shared" si="0"/>
        <v>45288</v>
      </c>
      <c r="I12" s="70">
        <f t="shared" si="0"/>
        <v>45289</v>
      </c>
      <c r="J12" s="70">
        <f t="shared" si="0"/>
        <v>45290</v>
      </c>
      <c r="K12" s="70">
        <f t="shared" si="0"/>
        <v>45291</v>
      </c>
      <c r="L12" s="70">
        <f t="shared" si="0"/>
        <v>45292</v>
      </c>
      <c r="M12" s="70">
        <f t="shared" si="0"/>
        <v>45293</v>
      </c>
      <c r="N12" s="70">
        <f t="shared" si="0"/>
        <v>45294</v>
      </c>
      <c r="O12" s="70">
        <f t="shared" si="0"/>
        <v>45295</v>
      </c>
      <c r="P12" s="70">
        <f t="shared" si="0"/>
        <v>45296</v>
      </c>
      <c r="Q12" s="70">
        <f t="shared" si="0"/>
        <v>45297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" t="s">
        <v>14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Accruals!K12</f>
        <v>3.7</v>
      </c>
    </row>
    <row r="15" spans="1:19" ht="11.25">
      <c r="A15" s="10" t="s">
        <v>34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Accruals!K13</f>
        <v>0</v>
      </c>
    </row>
    <row r="16" spans="1:19" ht="11.25">
      <c r="A16" s="10" t="s">
        <v>79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Accruals!K14</f>
        <v>80</v>
      </c>
    </row>
    <row r="17" spans="1:19" ht="11.25">
      <c r="A17" s="106" t="str">
        <f>'[1]#1'!$A$19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Accruals!K15</f>
        <v>0</v>
      </c>
    </row>
    <row r="18" spans="1:19" ht="11.25">
      <c r="A18" s="106" t="str">
        <f>'[1]#1'!$A$20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Accruals!K16</f>
        <v>0</v>
      </c>
    </row>
    <row r="19" spans="1:19" ht="11.25">
      <c r="A19" s="10" t="s">
        <v>17</v>
      </c>
      <c r="B19" s="84"/>
      <c r="C19" s="84"/>
      <c r="D19" s="85"/>
      <c r="E19" s="84">
        <v>8</v>
      </c>
      <c r="F19" s="84">
        <v>8</v>
      </c>
      <c r="G19" s="84"/>
      <c r="H19" s="84"/>
      <c r="I19" s="84"/>
      <c r="J19" s="86"/>
      <c r="K19" s="86"/>
      <c r="L19" s="84">
        <v>8</v>
      </c>
      <c r="M19" s="84">
        <v>8</v>
      </c>
      <c r="N19" s="84"/>
      <c r="O19" s="84"/>
      <c r="P19" s="88"/>
      <c r="Q19" s="86"/>
      <c r="R19" s="87">
        <f t="shared" si="1"/>
        <v>32</v>
      </c>
      <c r="S19" s="45"/>
    </row>
    <row r="20" spans="1:19" ht="11.25">
      <c r="A20" s="10" t="s">
        <v>27</v>
      </c>
      <c r="B20" s="89"/>
      <c r="C20" s="89"/>
      <c r="D20" s="85"/>
      <c r="E20" s="84"/>
      <c r="F20" s="84"/>
      <c r="G20" s="84"/>
      <c r="H20" s="84"/>
      <c r="I20" s="84"/>
      <c r="J20" s="86"/>
      <c r="K20" s="86"/>
      <c r="L20" s="89"/>
      <c r="M20" s="89"/>
      <c r="N20" s="89"/>
      <c r="O20" s="89"/>
      <c r="P20" s="90"/>
      <c r="Q20" s="86"/>
      <c r="R20" s="87">
        <f t="shared" si="1"/>
        <v>0</v>
      </c>
      <c r="S20" s="45"/>
    </row>
    <row r="21" spans="1:19" ht="11.25">
      <c r="A21" s="23" t="s">
        <v>26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91"/>
      <c r="N21" s="91"/>
      <c r="O21" s="91"/>
      <c r="P21" s="91"/>
      <c r="Q21" s="86"/>
      <c r="R21" s="87">
        <f t="shared" si="1"/>
        <v>0</v>
      </c>
      <c r="S21" s="45"/>
    </row>
    <row r="22" spans="1:19" ht="11.25">
      <c r="A22" s="65" t="s">
        <v>77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91"/>
      <c r="N22" s="91"/>
      <c r="O22" s="91"/>
      <c r="P22" s="91"/>
      <c r="Q22" s="86"/>
      <c r="R22" s="87">
        <f t="shared" si="1"/>
        <v>0</v>
      </c>
      <c r="S22" s="45">
        <f>Accruals!K17</f>
        <v>0</v>
      </c>
    </row>
    <row r="23" spans="1:19" ht="11.25">
      <c r="A23" s="10" t="s">
        <v>87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91"/>
      <c r="N23" s="91"/>
      <c r="O23" s="91"/>
      <c r="P23" s="91"/>
      <c r="Q23" s="86"/>
      <c r="R23" s="87">
        <f t="shared" si="1"/>
        <v>0</v>
      </c>
      <c r="S23" s="45">
        <f>Accruals!K18</f>
        <v>0</v>
      </c>
    </row>
    <row r="24" spans="1:19" ht="11.25">
      <c r="A24" s="10"/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91"/>
      <c r="N24" s="91"/>
      <c r="O24" s="91"/>
      <c r="P24" s="91"/>
      <c r="Q24" s="86"/>
      <c r="R24" s="87">
        <f t="shared" si="1"/>
      </c>
      <c r="S24" s="45"/>
    </row>
    <row r="25" spans="1:19" ht="11.25">
      <c r="A25" s="10"/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91"/>
      <c r="N25" s="91"/>
      <c r="O25" s="91"/>
      <c r="P25" s="91"/>
      <c r="Q25" s="86"/>
      <c r="R25" s="87">
        <f t="shared" si="1"/>
      </c>
      <c r="S25" s="45"/>
    </row>
    <row r="26" spans="1:19" ht="11.25">
      <c r="A26" s="10"/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91"/>
      <c r="N26" s="91"/>
      <c r="O26" s="91"/>
      <c r="P26" s="91"/>
      <c r="Q26" s="86"/>
      <c r="R26" s="87">
        <f t="shared" si="1"/>
      </c>
      <c r="S26" s="45"/>
    </row>
    <row r="27" spans="1:19" ht="12" thickBot="1">
      <c r="A27" s="13"/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3"/>
      <c r="N27" s="93"/>
      <c r="O27" s="93"/>
      <c r="P27" s="94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8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8</v>
      </c>
      <c r="M28" s="95">
        <f t="shared" si="2"/>
        <v>8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32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customHeight="1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32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4" right="0.59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'#9'!I6+1</f>
        <v>45410</v>
      </c>
      <c r="F6" s="112"/>
      <c r="G6" s="112"/>
      <c r="H6" s="33" t="s">
        <v>2</v>
      </c>
      <c r="I6" s="112">
        <f>E6+13</f>
        <v>45423</v>
      </c>
      <c r="J6" s="112"/>
      <c r="K6" s="2"/>
      <c r="L6" s="2" t="s">
        <v>3</v>
      </c>
      <c r="M6" s="2"/>
      <c r="N6" s="2"/>
      <c r="O6" s="42">
        <v>10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45410</v>
      </c>
      <c r="E12" s="70">
        <f>D12+1</f>
        <v>45411</v>
      </c>
      <c r="F12" s="70">
        <f aca="true" t="shared" si="0" ref="F12:Q12">E12+1</f>
        <v>45412</v>
      </c>
      <c r="G12" s="70">
        <f t="shared" si="0"/>
        <v>45413</v>
      </c>
      <c r="H12" s="70">
        <f t="shared" si="0"/>
        <v>45414</v>
      </c>
      <c r="I12" s="70">
        <f t="shared" si="0"/>
        <v>45415</v>
      </c>
      <c r="J12" s="70">
        <f t="shared" si="0"/>
        <v>45416</v>
      </c>
      <c r="K12" s="70">
        <f t="shared" si="0"/>
        <v>45417</v>
      </c>
      <c r="L12" s="70">
        <f t="shared" si="0"/>
        <v>45418</v>
      </c>
      <c r="M12" s="70">
        <f t="shared" si="0"/>
        <v>45419</v>
      </c>
      <c r="N12" s="70">
        <f t="shared" si="0"/>
        <v>45420</v>
      </c>
      <c r="O12" s="70">
        <f t="shared" si="0"/>
        <v>45421</v>
      </c>
      <c r="P12" s="70">
        <f t="shared" si="0"/>
        <v>45422</v>
      </c>
      <c r="Q12" s="70">
        <f t="shared" si="0"/>
        <v>45423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Accruals!K111</f>
        <v>37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Accruals!K112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Accruals!K113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Accruals!K114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Accruals!K115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4"/>
      <c r="F20" s="84"/>
      <c r="G20" s="84"/>
      <c r="H20" s="84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Accruals!K116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Accruals!K117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>SUM(I14:I27)</f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9" right="0.54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9" width="9.140625" style="15" customWidth="1"/>
    <col min="20" max="20" width="9.140625" style="45" customWidth="1"/>
    <col min="21" max="16384" width="9.140625" style="15" customWidth="1"/>
  </cols>
  <sheetData>
    <row r="1" ht="15">
      <c r="I1" s="110" t="str">
        <f>'#1'!$I$1</f>
        <v>Bi-Weekly Payroll Time Sheet</v>
      </c>
    </row>
    <row r="2" spans="9:20" ht="15">
      <c r="I2" s="110" t="str">
        <f>'#1'!$I$2</f>
        <v>Exempt Employees</v>
      </c>
      <c r="T2" s="15"/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'#10'!I6+1</f>
        <v>45424</v>
      </c>
      <c r="F6" s="112"/>
      <c r="G6" s="112"/>
      <c r="H6" s="33" t="s">
        <v>2</v>
      </c>
      <c r="I6" s="112">
        <f>E6+13</f>
        <v>45437</v>
      </c>
      <c r="J6" s="112"/>
      <c r="K6" s="2"/>
      <c r="L6" s="2" t="s">
        <v>3</v>
      </c>
      <c r="M6" s="2"/>
      <c r="N6" s="2"/>
      <c r="O6" s="42">
        <v>11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45424</v>
      </c>
      <c r="E12" s="70">
        <f>D12+1</f>
        <v>45425</v>
      </c>
      <c r="F12" s="70">
        <f aca="true" t="shared" si="0" ref="F12:Q12">E12+1</f>
        <v>45426</v>
      </c>
      <c r="G12" s="70">
        <f t="shared" si="0"/>
        <v>45427</v>
      </c>
      <c r="H12" s="70">
        <f t="shared" si="0"/>
        <v>45428</v>
      </c>
      <c r="I12" s="70">
        <f t="shared" si="0"/>
        <v>45429</v>
      </c>
      <c r="J12" s="70">
        <f t="shared" si="0"/>
        <v>45430</v>
      </c>
      <c r="K12" s="70">
        <f t="shared" si="0"/>
        <v>45431</v>
      </c>
      <c r="L12" s="70">
        <f t="shared" si="0"/>
        <v>45432</v>
      </c>
      <c r="M12" s="70">
        <f t="shared" si="0"/>
        <v>45433</v>
      </c>
      <c r="N12" s="70">
        <f t="shared" si="0"/>
        <v>45434</v>
      </c>
      <c r="O12" s="70">
        <f t="shared" si="0"/>
        <v>45435</v>
      </c>
      <c r="P12" s="70">
        <f t="shared" si="0"/>
        <v>45436</v>
      </c>
      <c r="Q12" s="70">
        <f t="shared" si="0"/>
        <v>45437</v>
      </c>
      <c r="R12" s="22"/>
      <c r="S12" s="62" t="s">
        <v>49</v>
      </c>
      <c r="T12" s="4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Accruals!K122</f>
        <v>40.7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Accruals!K123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Accruals!K124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Accruals!K125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Accruals!K126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Accruals!K127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Accruals!K128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49" right="0.62" top="0.5" bottom="0.5" header="0.5" footer="0.5"/>
  <pageSetup horizontalDpi="600" verticalDpi="600" orientation="landscape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'#11'!I6+1</f>
        <v>45438</v>
      </c>
      <c r="F6" s="112"/>
      <c r="G6" s="112"/>
      <c r="H6" s="33" t="s">
        <v>2</v>
      </c>
      <c r="I6" s="112">
        <f>E6+13</f>
        <v>45451</v>
      </c>
      <c r="J6" s="112"/>
      <c r="K6" s="2"/>
      <c r="L6" s="2" t="s">
        <v>3</v>
      </c>
      <c r="M6" s="2"/>
      <c r="N6" s="2"/>
      <c r="O6" s="42">
        <v>12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 t="s">
        <v>33</v>
      </c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45438</v>
      </c>
      <c r="E12" s="70">
        <f>D12+1</f>
        <v>45439</v>
      </c>
      <c r="F12" s="70">
        <f aca="true" t="shared" si="0" ref="F12:Q12">E12+1</f>
        <v>45440</v>
      </c>
      <c r="G12" s="70">
        <f t="shared" si="0"/>
        <v>45441</v>
      </c>
      <c r="H12" s="70">
        <f t="shared" si="0"/>
        <v>45442</v>
      </c>
      <c r="I12" s="70">
        <f t="shared" si="0"/>
        <v>45443</v>
      </c>
      <c r="J12" s="70">
        <f t="shared" si="0"/>
        <v>45444</v>
      </c>
      <c r="K12" s="70">
        <f t="shared" si="0"/>
        <v>45445</v>
      </c>
      <c r="L12" s="70">
        <f t="shared" si="0"/>
        <v>45446</v>
      </c>
      <c r="M12" s="70">
        <f t="shared" si="0"/>
        <v>45447</v>
      </c>
      <c r="N12" s="70">
        <f t="shared" si="0"/>
        <v>45448</v>
      </c>
      <c r="O12" s="70">
        <f t="shared" si="0"/>
        <v>45449</v>
      </c>
      <c r="P12" s="70">
        <f t="shared" si="0"/>
        <v>45450</v>
      </c>
      <c r="Q12" s="70">
        <f t="shared" si="0"/>
        <v>45451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Accruals!K133</f>
        <v>44.400000000000006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Accruals!K134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102"/>
      <c r="F16" s="102"/>
      <c r="G16" s="102"/>
      <c r="H16" s="102"/>
      <c r="I16" s="102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Accruals!K135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102"/>
      <c r="P17" s="84"/>
      <c r="Q17" s="86"/>
      <c r="R17" s="87">
        <f t="shared" si="1"/>
        <v>0</v>
      </c>
      <c r="S17" s="45">
        <f>Accruals!K136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102"/>
      <c r="M18" s="84"/>
      <c r="N18" s="84"/>
      <c r="O18" s="84"/>
      <c r="P18" s="84"/>
      <c r="Q18" s="86"/>
      <c r="R18" s="87">
        <f t="shared" si="1"/>
        <v>0</v>
      </c>
      <c r="S18" s="45">
        <f>Accruals!K137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>
        <v>8</v>
      </c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Accruals!K138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Accruals!K139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3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4" right="0.4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'#12'!I6+1</f>
        <v>45452</v>
      </c>
      <c r="F6" s="112"/>
      <c r="G6" s="112"/>
      <c r="H6" s="33" t="s">
        <v>2</v>
      </c>
      <c r="I6" s="112">
        <f>E6+13</f>
        <v>45465</v>
      </c>
      <c r="J6" s="112"/>
      <c r="K6" s="2"/>
      <c r="L6" s="2" t="s">
        <v>3</v>
      </c>
      <c r="M6" s="2"/>
      <c r="N6" s="2"/>
      <c r="O6" s="42">
        <v>13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45452</v>
      </c>
      <c r="E12" s="70">
        <f>D12+1</f>
        <v>45453</v>
      </c>
      <c r="F12" s="70">
        <f aca="true" t="shared" si="0" ref="F12:Q12">E12+1</f>
        <v>45454</v>
      </c>
      <c r="G12" s="70">
        <f t="shared" si="0"/>
        <v>45455</v>
      </c>
      <c r="H12" s="70">
        <f t="shared" si="0"/>
        <v>45456</v>
      </c>
      <c r="I12" s="70">
        <f t="shared" si="0"/>
        <v>45457</v>
      </c>
      <c r="J12" s="70">
        <f t="shared" si="0"/>
        <v>45458</v>
      </c>
      <c r="K12" s="70">
        <f t="shared" si="0"/>
        <v>45459</v>
      </c>
      <c r="L12" s="70">
        <f t="shared" si="0"/>
        <v>45460</v>
      </c>
      <c r="M12" s="70">
        <f t="shared" si="0"/>
        <v>45461</v>
      </c>
      <c r="N12" s="70">
        <f t="shared" si="0"/>
        <v>45462</v>
      </c>
      <c r="O12" s="70">
        <f t="shared" si="0"/>
        <v>45463</v>
      </c>
      <c r="P12" s="70">
        <f t="shared" si="0"/>
        <v>45464</v>
      </c>
      <c r="Q12" s="70">
        <f t="shared" si="0"/>
        <v>45465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Accruals!K144</f>
        <v>48.10000000000001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Accruals!K145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Accruals!K146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Accruals!K147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Accruals!K148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Accruals!K149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Accruals!K150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51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'#13'!I6+1</f>
        <v>45466</v>
      </c>
      <c r="F6" s="112"/>
      <c r="G6" s="112"/>
      <c r="H6" s="33" t="s">
        <v>2</v>
      </c>
      <c r="I6" s="112">
        <f>E6+13</f>
        <v>45479</v>
      </c>
      <c r="J6" s="112"/>
      <c r="K6" s="2"/>
      <c r="L6" s="2" t="s">
        <v>3</v>
      </c>
      <c r="M6" s="2"/>
      <c r="N6" s="2"/>
      <c r="O6" s="42">
        <v>14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45466</v>
      </c>
      <c r="E12" s="70">
        <f>D12+1</f>
        <v>45467</v>
      </c>
      <c r="F12" s="70">
        <f aca="true" t="shared" si="0" ref="F12:Q12">E12+1</f>
        <v>45468</v>
      </c>
      <c r="G12" s="70">
        <f t="shared" si="0"/>
        <v>45469</v>
      </c>
      <c r="H12" s="70">
        <f t="shared" si="0"/>
        <v>45470</v>
      </c>
      <c r="I12" s="70">
        <f t="shared" si="0"/>
        <v>45471</v>
      </c>
      <c r="J12" s="70">
        <f t="shared" si="0"/>
        <v>45472</v>
      </c>
      <c r="K12" s="70">
        <f t="shared" si="0"/>
        <v>45473</v>
      </c>
      <c r="L12" s="70">
        <f t="shared" si="0"/>
        <v>45474</v>
      </c>
      <c r="M12" s="70">
        <f t="shared" si="0"/>
        <v>45475</v>
      </c>
      <c r="N12" s="70">
        <f t="shared" si="0"/>
        <v>45476</v>
      </c>
      <c r="O12" s="70">
        <f t="shared" si="0"/>
        <v>45477</v>
      </c>
      <c r="P12" s="70">
        <f t="shared" si="0"/>
        <v>45478</v>
      </c>
      <c r="Q12" s="70">
        <f t="shared" si="0"/>
        <v>45479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Accruals!K155</f>
        <v>51.80000000000001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Accruals!K156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Accruals!K157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102"/>
      <c r="O17" s="84"/>
      <c r="P17" s="84"/>
      <c r="Q17" s="86"/>
      <c r="R17" s="87">
        <f t="shared" si="1"/>
        <v>0</v>
      </c>
      <c r="S17" s="45">
        <f>Accruals!K158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Accruals!K159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>
        <v>8</v>
      </c>
      <c r="P19" s="98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4"/>
      <c r="F20" s="84"/>
      <c r="G20" s="84"/>
      <c r="H20" s="84"/>
      <c r="I20" s="89"/>
      <c r="J20" s="86"/>
      <c r="K20" s="86"/>
      <c r="L20" s="89"/>
      <c r="M20" s="84"/>
      <c r="N20" s="89"/>
      <c r="O20" s="103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4"/>
      <c r="F21" s="84"/>
      <c r="G21" s="84"/>
      <c r="H21" s="84"/>
      <c r="I21" s="89"/>
      <c r="J21" s="86"/>
      <c r="K21" s="86"/>
      <c r="L21" s="89"/>
      <c r="M21" s="84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103"/>
      <c r="O22" s="89"/>
      <c r="P22" s="89"/>
      <c r="Q22" s="86"/>
      <c r="R22" s="87">
        <f t="shared" si="1"/>
        <v>0</v>
      </c>
      <c r="S22" s="45">
        <f>Accruals!K160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103"/>
      <c r="O23" s="89"/>
      <c r="P23" s="89"/>
      <c r="Q23" s="86"/>
      <c r="R23" s="87">
        <f t="shared" si="1"/>
        <v>0</v>
      </c>
      <c r="S23" s="45">
        <f>Accruals!K161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103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103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103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8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/>
  <pageMargins left="0.42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'#14'!I6+1</f>
        <v>45480</v>
      </c>
      <c r="F6" s="112"/>
      <c r="G6" s="112"/>
      <c r="H6" s="33" t="s">
        <v>2</v>
      </c>
      <c r="I6" s="112">
        <f>E6+13</f>
        <v>45493</v>
      </c>
      <c r="J6" s="112"/>
      <c r="K6" s="2"/>
      <c r="L6" s="2" t="s">
        <v>3</v>
      </c>
      <c r="M6" s="2"/>
      <c r="N6" s="2"/>
      <c r="O6" s="42">
        <v>15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45480</v>
      </c>
      <c r="E12" s="70">
        <f>D12+1</f>
        <v>45481</v>
      </c>
      <c r="F12" s="70">
        <f aca="true" t="shared" si="0" ref="F12:Q12">E12+1</f>
        <v>45482</v>
      </c>
      <c r="G12" s="70">
        <f t="shared" si="0"/>
        <v>45483</v>
      </c>
      <c r="H12" s="70">
        <f t="shared" si="0"/>
        <v>45484</v>
      </c>
      <c r="I12" s="70">
        <f t="shared" si="0"/>
        <v>45485</v>
      </c>
      <c r="J12" s="70">
        <f t="shared" si="0"/>
        <v>45486</v>
      </c>
      <c r="K12" s="70">
        <f t="shared" si="0"/>
        <v>45487</v>
      </c>
      <c r="L12" s="70">
        <f t="shared" si="0"/>
        <v>45488</v>
      </c>
      <c r="M12" s="70">
        <f t="shared" si="0"/>
        <v>45489</v>
      </c>
      <c r="N12" s="70">
        <f t="shared" si="0"/>
        <v>45490</v>
      </c>
      <c r="O12" s="70">
        <f t="shared" si="0"/>
        <v>45491</v>
      </c>
      <c r="P12" s="70">
        <f t="shared" si="0"/>
        <v>45492</v>
      </c>
      <c r="Q12" s="70">
        <f t="shared" si="0"/>
        <v>45493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Accruals!K166</f>
        <v>55.500000000000014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Accruals!K167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Accruals!K168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Accruals!K169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Accruals!K170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4"/>
      <c r="P20" s="98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4"/>
      <c r="P21" s="98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4"/>
      <c r="P22" s="98"/>
      <c r="Q22" s="86"/>
      <c r="R22" s="87">
        <f t="shared" si="1"/>
        <v>0</v>
      </c>
      <c r="S22" s="45">
        <f>Accruals!K171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4"/>
      <c r="P23" s="98"/>
      <c r="Q23" s="86"/>
      <c r="R23" s="87">
        <f t="shared" si="1"/>
        <v>0</v>
      </c>
      <c r="S23" s="45">
        <f>Accruals!K172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4"/>
      <c r="P24" s="98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4"/>
      <c r="P25" s="98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4"/>
      <c r="P26" s="98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'#15'!I6+1</f>
        <v>45494</v>
      </c>
      <c r="F6" s="112"/>
      <c r="G6" s="112"/>
      <c r="H6" s="33" t="s">
        <v>2</v>
      </c>
      <c r="I6" s="112">
        <f>E6+13</f>
        <v>45507</v>
      </c>
      <c r="J6" s="112"/>
      <c r="K6" s="2"/>
      <c r="L6" s="2" t="s">
        <v>3</v>
      </c>
      <c r="M6" s="2"/>
      <c r="N6" s="2"/>
      <c r="O6" s="42">
        <v>16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45494</v>
      </c>
      <c r="E12" s="70">
        <f>D12+1</f>
        <v>45495</v>
      </c>
      <c r="F12" s="70">
        <f aca="true" t="shared" si="0" ref="F12:Q12">E12+1</f>
        <v>45496</v>
      </c>
      <c r="G12" s="70">
        <f t="shared" si="0"/>
        <v>45497</v>
      </c>
      <c r="H12" s="70">
        <f t="shared" si="0"/>
        <v>45498</v>
      </c>
      <c r="I12" s="70">
        <f t="shared" si="0"/>
        <v>45499</v>
      </c>
      <c r="J12" s="70">
        <f t="shared" si="0"/>
        <v>45500</v>
      </c>
      <c r="K12" s="70">
        <f t="shared" si="0"/>
        <v>45501</v>
      </c>
      <c r="L12" s="70">
        <f t="shared" si="0"/>
        <v>45502</v>
      </c>
      <c r="M12" s="70">
        <f t="shared" si="0"/>
        <v>45503</v>
      </c>
      <c r="N12" s="70">
        <f t="shared" si="0"/>
        <v>45504</v>
      </c>
      <c r="O12" s="70">
        <f t="shared" si="0"/>
        <v>45505</v>
      </c>
      <c r="P12" s="70">
        <f t="shared" si="0"/>
        <v>45506</v>
      </c>
      <c r="Q12" s="70">
        <f t="shared" si="0"/>
        <v>45507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Accruals!K177</f>
        <v>59.20000000000002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102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Accruals!K178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Accruals!K179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Accruals!K180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Accruals!K181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4"/>
      <c r="P20" s="98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4"/>
      <c r="P21" s="98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4"/>
      <c r="P22" s="98"/>
      <c r="Q22" s="86"/>
      <c r="R22" s="87">
        <f t="shared" si="1"/>
        <v>0</v>
      </c>
      <c r="S22" s="45">
        <f>Accruals!K182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99"/>
      <c r="Q23" s="86"/>
      <c r="R23" s="87">
        <f t="shared" si="1"/>
        <v>0</v>
      </c>
      <c r="S23" s="45">
        <f>Accruals!K183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9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9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9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>
      <c r="D32" s="41"/>
    </row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'#16'!I6+1</f>
        <v>45508</v>
      </c>
      <c r="F6" s="112"/>
      <c r="G6" s="112"/>
      <c r="H6" s="33" t="s">
        <v>2</v>
      </c>
      <c r="I6" s="112">
        <f>E6+13</f>
        <v>45521</v>
      </c>
      <c r="J6" s="112"/>
      <c r="K6" s="2"/>
      <c r="L6" s="2" t="s">
        <v>3</v>
      </c>
      <c r="M6" s="2"/>
      <c r="N6" s="2"/>
      <c r="O6" s="42">
        <v>17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45508</v>
      </c>
      <c r="E12" s="70">
        <f>D12+1</f>
        <v>45509</v>
      </c>
      <c r="F12" s="70">
        <f aca="true" t="shared" si="0" ref="F12:Q12">E12+1</f>
        <v>45510</v>
      </c>
      <c r="G12" s="70">
        <f t="shared" si="0"/>
        <v>45511</v>
      </c>
      <c r="H12" s="70">
        <f t="shared" si="0"/>
        <v>45512</v>
      </c>
      <c r="I12" s="70">
        <f t="shared" si="0"/>
        <v>45513</v>
      </c>
      <c r="J12" s="70">
        <f t="shared" si="0"/>
        <v>45514</v>
      </c>
      <c r="K12" s="70">
        <f t="shared" si="0"/>
        <v>45515</v>
      </c>
      <c r="L12" s="70">
        <f t="shared" si="0"/>
        <v>45516</v>
      </c>
      <c r="M12" s="70">
        <f t="shared" si="0"/>
        <v>45517</v>
      </c>
      <c r="N12" s="70">
        <f t="shared" si="0"/>
        <v>45518</v>
      </c>
      <c r="O12" s="70">
        <f t="shared" si="0"/>
        <v>45519</v>
      </c>
      <c r="P12" s="70">
        <f t="shared" si="0"/>
        <v>45520</v>
      </c>
      <c r="Q12" s="70">
        <f t="shared" si="0"/>
        <v>45521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Accruals!K188</f>
        <v>62.90000000000002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Accruals!K189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Accruals!K190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Accruals!K191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Accruals!K192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Accruals!K193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Accruals!K194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'#17'!I6+1</f>
        <v>45522</v>
      </c>
      <c r="F6" s="112"/>
      <c r="G6" s="112"/>
      <c r="H6" s="33" t="s">
        <v>2</v>
      </c>
      <c r="I6" s="112">
        <f>E6+13</f>
        <v>45535</v>
      </c>
      <c r="J6" s="112"/>
      <c r="K6" s="2"/>
      <c r="L6" s="2" t="s">
        <v>3</v>
      </c>
      <c r="M6" s="2"/>
      <c r="N6" s="2"/>
      <c r="O6" s="42">
        <v>18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45522</v>
      </c>
      <c r="E12" s="70">
        <f>D12+1</f>
        <v>45523</v>
      </c>
      <c r="F12" s="70">
        <f aca="true" t="shared" si="0" ref="F12:Q12">E12+1</f>
        <v>45524</v>
      </c>
      <c r="G12" s="70">
        <f t="shared" si="0"/>
        <v>45525</v>
      </c>
      <c r="H12" s="70">
        <f t="shared" si="0"/>
        <v>45526</v>
      </c>
      <c r="I12" s="70">
        <f t="shared" si="0"/>
        <v>45527</v>
      </c>
      <c r="J12" s="70">
        <f t="shared" si="0"/>
        <v>45528</v>
      </c>
      <c r="K12" s="70">
        <f t="shared" si="0"/>
        <v>45529</v>
      </c>
      <c r="L12" s="70">
        <f t="shared" si="0"/>
        <v>45530</v>
      </c>
      <c r="M12" s="70">
        <f t="shared" si="0"/>
        <v>45531</v>
      </c>
      <c r="N12" s="70">
        <f t="shared" si="0"/>
        <v>45532</v>
      </c>
      <c r="O12" s="70">
        <f t="shared" si="0"/>
        <v>45533</v>
      </c>
      <c r="P12" s="70">
        <f t="shared" si="0"/>
        <v>45534</v>
      </c>
      <c r="Q12" s="70">
        <f t="shared" si="0"/>
        <v>45535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Accruals!K199</f>
        <v>66.60000000000002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Accruals!K200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102"/>
      <c r="H16" s="102"/>
      <c r="I16" s="102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Accruals!K201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Accruals!K202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Accruals!K203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Accruals!K204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Accruals!K205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'#18'!I6+1</f>
        <v>45536</v>
      </c>
      <c r="F6" s="112"/>
      <c r="G6" s="112"/>
      <c r="H6" s="33" t="s">
        <v>2</v>
      </c>
      <c r="I6" s="112">
        <f>E6+13</f>
        <v>45549</v>
      </c>
      <c r="J6" s="112"/>
      <c r="K6" s="2"/>
      <c r="L6" s="2" t="s">
        <v>3</v>
      </c>
      <c r="M6" s="2"/>
      <c r="N6" s="2"/>
      <c r="O6" s="42">
        <v>19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45536</v>
      </c>
      <c r="E12" s="70">
        <f>D12+1</f>
        <v>45537</v>
      </c>
      <c r="F12" s="70">
        <f aca="true" t="shared" si="0" ref="F12:Q12">E12+1</f>
        <v>45538</v>
      </c>
      <c r="G12" s="70">
        <f t="shared" si="0"/>
        <v>45539</v>
      </c>
      <c r="H12" s="70">
        <f t="shared" si="0"/>
        <v>45540</v>
      </c>
      <c r="I12" s="70">
        <f t="shared" si="0"/>
        <v>45541</v>
      </c>
      <c r="J12" s="70">
        <f t="shared" si="0"/>
        <v>45542</v>
      </c>
      <c r="K12" s="70">
        <f t="shared" si="0"/>
        <v>45543</v>
      </c>
      <c r="L12" s="70">
        <f t="shared" si="0"/>
        <v>45544</v>
      </c>
      <c r="M12" s="70">
        <f t="shared" si="0"/>
        <v>45545</v>
      </c>
      <c r="N12" s="70">
        <f t="shared" si="0"/>
        <v>45546</v>
      </c>
      <c r="O12" s="70">
        <f t="shared" si="0"/>
        <v>45547</v>
      </c>
      <c r="P12" s="70">
        <f t="shared" si="0"/>
        <v>45548</v>
      </c>
      <c r="Q12" s="70">
        <f t="shared" si="0"/>
        <v>45549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Accruals!K210</f>
        <v>70.30000000000003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Accruals!K211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102"/>
      <c r="G16" s="102"/>
      <c r="H16" s="102"/>
      <c r="I16" s="102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Accruals!K212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Accruals!K213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Accruals!K214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>
        <v>8</v>
      </c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4"/>
      <c r="M20" s="84"/>
      <c r="N20" s="84"/>
      <c r="O20" s="84"/>
      <c r="P20" s="84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4"/>
      <c r="M21" s="84"/>
      <c r="N21" s="84"/>
      <c r="O21" s="84"/>
      <c r="P21" s="84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4"/>
      <c r="M22" s="84"/>
      <c r="N22" s="84"/>
      <c r="O22" s="84"/>
      <c r="P22" s="84"/>
      <c r="Q22" s="86"/>
      <c r="R22" s="87">
        <f t="shared" si="1"/>
        <v>0</v>
      </c>
      <c r="S22" s="45">
        <f>Accruals!K215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Accruals!K216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G8:J8"/>
    <mergeCell ref="E6:G6"/>
    <mergeCell ref="I6:J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05" r:id="rId1"/>
  <headerFooter alignWithMargins="0">
    <oddHeader>&amp;C&amp;"Arial,Bold"BI-WEEKLY TIME CARD - 
Finance Department&amp;"Arial,Regular"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6">
        <f>'#1'!I6+1</f>
        <v>45298</v>
      </c>
      <c r="F6" s="116"/>
      <c r="G6" s="116"/>
      <c r="H6" s="33" t="s">
        <v>2</v>
      </c>
      <c r="I6" s="112">
        <f>E6+13</f>
        <v>45311</v>
      </c>
      <c r="J6" s="112"/>
      <c r="K6" s="2"/>
      <c r="L6" s="2" t="s">
        <v>3</v>
      </c>
      <c r="M6" s="2"/>
      <c r="N6" s="2"/>
      <c r="O6" s="42">
        <v>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0"/>
      <c r="C12" s="70"/>
      <c r="D12" s="70">
        <f>E6</f>
        <v>45298</v>
      </c>
      <c r="E12" s="70">
        <f>D12+1</f>
        <v>45299</v>
      </c>
      <c r="F12" s="70">
        <f aca="true" t="shared" si="0" ref="F12:Q12">E12+1</f>
        <v>45300</v>
      </c>
      <c r="G12" s="70">
        <f t="shared" si="0"/>
        <v>45301</v>
      </c>
      <c r="H12" s="70">
        <f t="shared" si="0"/>
        <v>45302</v>
      </c>
      <c r="I12" s="70">
        <f t="shared" si="0"/>
        <v>45303</v>
      </c>
      <c r="J12" s="70">
        <f t="shared" si="0"/>
        <v>45304</v>
      </c>
      <c r="K12" s="70">
        <f t="shared" si="0"/>
        <v>45305</v>
      </c>
      <c r="L12" s="70">
        <f t="shared" si="0"/>
        <v>45306</v>
      </c>
      <c r="M12" s="70">
        <f t="shared" si="0"/>
        <v>45307</v>
      </c>
      <c r="N12" s="70">
        <f t="shared" si="0"/>
        <v>45308</v>
      </c>
      <c r="O12" s="70">
        <f t="shared" si="0"/>
        <v>45309</v>
      </c>
      <c r="P12" s="70">
        <f t="shared" si="0"/>
        <v>45310</v>
      </c>
      <c r="Q12" s="70">
        <f t="shared" si="0"/>
        <v>45311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Accruals!K23</f>
        <v>7.4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Accruals!K24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Accruals!K25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Accruals!K26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Accruals!K27</f>
        <v>0</v>
      </c>
    </row>
    <row r="19" spans="1:19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>
        <v>8</v>
      </c>
      <c r="M19" s="84"/>
      <c r="N19" s="84"/>
      <c r="O19" s="84"/>
      <c r="P19" s="98"/>
      <c r="Q19" s="86"/>
      <c r="R19" s="87">
        <f t="shared" si="1"/>
        <v>8</v>
      </c>
      <c r="S19" s="45"/>
    </row>
    <row r="20" spans="1:19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  <c r="S20" s="45"/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Accruals!K28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Accruals!K29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8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customHeight="1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4" right="0.64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'#19'!I6+1</f>
        <v>45550</v>
      </c>
      <c r="F6" s="112"/>
      <c r="G6" s="112"/>
      <c r="H6" s="33" t="s">
        <v>2</v>
      </c>
      <c r="I6" s="112">
        <f>E6+13</f>
        <v>45563</v>
      </c>
      <c r="J6" s="112"/>
      <c r="K6" s="2"/>
      <c r="L6" s="2" t="s">
        <v>3</v>
      </c>
      <c r="M6" s="2"/>
      <c r="N6" s="2"/>
      <c r="O6" s="42">
        <v>20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45550</v>
      </c>
      <c r="E12" s="70">
        <f>D12+1</f>
        <v>45551</v>
      </c>
      <c r="F12" s="70">
        <f aca="true" t="shared" si="0" ref="F12:Q12">E12+1</f>
        <v>45552</v>
      </c>
      <c r="G12" s="70">
        <f t="shared" si="0"/>
        <v>45553</v>
      </c>
      <c r="H12" s="70">
        <f t="shared" si="0"/>
        <v>45554</v>
      </c>
      <c r="I12" s="70">
        <f t="shared" si="0"/>
        <v>45555</v>
      </c>
      <c r="J12" s="70">
        <f t="shared" si="0"/>
        <v>45556</v>
      </c>
      <c r="K12" s="70">
        <f t="shared" si="0"/>
        <v>45557</v>
      </c>
      <c r="L12" s="70">
        <f t="shared" si="0"/>
        <v>45558</v>
      </c>
      <c r="M12" s="70">
        <f t="shared" si="0"/>
        <v>45559</v>
      </c>
      <c r="N12" s="70">
        <f t="shared" si="0"/>
        <v>45560</v>
      </c>
      <c r="O12" s="70">
        <f t="shared" si="0"/>
        <v>45561</v>
      </c>
      <c r="P12" s="70">
        <f t="shared" si="0"/>
        <v>45562</v>
      </c>
      <c r="Q12" s="70">
        <f t="shared" si="0"/>
        <v>45563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Accruals!K221</f>
        <v>74.00000000000003</v>
      </c>
    </row>
    <row r="15" spans="1:20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Accruals!K222</f>
        <v>0</v>
      </c>
      <c r="T15" s="55"/>
    </row>
    <row r="16" spans="1:20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Accruals!K223</f>
        <v>80</v>
      </c>
      <c r="T16" s="55"/>
    </row>
    <row r="17" spans="1:20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Accruals!K224</f>
        <v>0</v>
      </c>
      <c r="T17" s="55"/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Accruals!K225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Accruals!K226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Accruals!K227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'#20'!I6+1</f>
        <v>45564</v>
      </c>
      <c r="F6" s="112"/>
      <c r="G6" s="112"/>
      <c r="H6" s="33" t="s">
        <v>2</v>
      </c>
      <c r="I6" s="112">
        <f>E6+13</f>
        <v>45577</v>
      </c>
      <c r="J6" s="112"/>
      <c r="K6" s="2"/>
      <c r="L6" s="2" t="s">
        <v>3</v>
      </c>
      <c r="M6" s="2"/>
      <c r="N6" s="2"/>
      <c r="O6" s="42">
        <v>21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45564</v>
      </c>
      <c r="E12" s="70">
        <f>D12+1</f>
        <v>45565</v>
      </c>
      <c r="F12" s="70">
        <f aca="true" t="shared" si="0" ref="F12:Q12">E12+1</f>
        <v>45566</v>
      </c>
      <c r="G12" s="70">
        <f t="shared" si="0"/>
        <v>45567</v>
      </c>
      <c r="H12" s="70">
        <f t="shared" si="0"/>
        <v>45568</v>
      </c>
      <c r="I12" s="70">
        <f t="shared" si="0"/>
        <v>45569</v>
      </c>
      <c r="J12" s="70">
        <f t="shared" si="0"/>
        <v>45570</v>
      </c>
      <c r="K12" s="70">
        <f t="shared" si="0"/>
        <v>45571</v>
      </c>
      <c r="L12" s="70">
        <f t="shared" si="0"/>
        <v>45572</v>
      </c>
      <c r="M12" s="70">
        <f t="shared" si="0"/>
        <v>45573</v>
      </c>
      <c r="N12" s="70">
        <f t="shared" si="0"/>
        <v>45574</v>
      </c>
      <c r="O12" s="70">
        <f t="shared" si="0"/>
        <v>45575</v>
      </c>
      <c r="P12" s="70">
        <f t="shared" si="0"/>
        <v>45576</v>
      </c>
      <c r="Q12" s="70">
        <f t="shared" si="0"/>
        <v>45577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6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Accruals!K232</f>
        <v>77.70000000000003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Accruals!K233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Accruals!K234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Accruals!K235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Accruals!K236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Accruals!K237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Accruals!K238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'#21'!I6+1</f>
        <v>45578</v>
      </c>
      <c r="F6" s="112"/>
      <c r="G6" s="112"/>
      <c r="H6" s="33" t="s">
        <v>2</v>
      </c>
      <c r="I6" s="112">
        <f>E6+13</f>
        <v>45591</v>
      </c>
      <c r="J6" s="112"/>
      <c r="K6" s="2"/>
      <c r="L6" s="2" t="s">
        <v>3</v>
      </c>
      <c r="M6" s="2"/>
      <c r="N6" s="2"/>
      <c r="O6" s="42">
        <v>22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45578</v>
      </c>
      <c r="E12" s="70">
        <f>D12+1</f>
        <v>45579</v>
      </c>
      <c r="F12" s="70">
        <f aca="true" t="shared" si="0" ref="F12:Q12">E12+1</f>
        <v>45580</v>
      </c>
      <c r="G12" s="70">
        <f t="shared" si="0"/>
        <v>45581</v>
      </c>
      <c r="H12" s="70">
        <f t="shared" si="0"/>
        <v>45582</v>
      </c>
      <c r="I12" s="70">
        <f t="shared" si="0"/>
        <v>45583</v>
      </c>
      <c r="J12" s="70">
        <f t="shared" si="0"/>
        <v>45584</v>
      </c>
      <c r="K12" s="70">
        <f t="shared" si="0"/>
        <v>45585</v>
      </c>
      <c r="L12" s="70">
        <f t="shared" si="0"/>
        <v>45586</v>
      </c>
      <c r="M12" s="70">
        <f t="shared" si="0"/>
        <v>45587</v>
      </c>
      <c r="N12" s="70">
        <f t="shared" si="0"/>
        <v>45588</v>
      </c>
      <c r="O12" s="70">
        <f t="shared" si="0"/>
        <v>45589</v>
      </c>
      <c r="P12" s="70">
        <f t="shared" si="0"/>
        <v>45590</v>
      </c>
      <c r="Q12" s="70">
        <f t="shared" si="0"/>
        <v>45591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Accruals!K243</f>
        <v>81.40000000000003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102"/>
      <c r="N15" s="84"/>
      <c r="O15" s="84"/>
      <c r="P15" s="84"/>
      <c r="Q15" s="86"/>
      <c r="R15" s="87">
        <f t="shared" si="1"/>
        <v>0</v>
      </c>
      <c r="S15" s="45">
        <f>Accruals!K244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Accruals!K245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Accruals!K246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Accruals!K247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8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Accruals!K248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Accruals!K249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'#22'!I6+1</f>
        <v>45592</v>
      </c>
      <c r="F6" s="112"/>
      <c r="G6" s="112"/>
      <c r="H6" s="33" t="s">
        <v>2</v>
      </c>
      <c r="I6" s="112">
        <f>E6+13</f>
        <v>45605</v>
      </c>
      <c r="J6" s="112"/>
      <c r="K6" s="2"/>
      <c r="L6" s="2" t="s">
        <v>3</v>
      </c>
      <c r="M6" s="2"/>
      <c r="N6" s="2"/>
      <c r="O6" s="42">
        <v>23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45592</v>
      </c>
      <c r="E12" s="70">
        <f>D12+1</f>
        <v>45593</v>
      </c>
      <c r="F12" s="70">
        <f aca="true" t="shared" si="0" ref="F12:Q12">E12+1</f>
        <v>45594</v>
      </c>
      <c r="G12" s="70">
        <f t="shared" si="0"/>
        <v>45595</v>
      </c>
      <c r="H12" s="70">
        <f t="shared" si="0"/>
        <v>45596</v>
      </c>
      <c r="I12" s="70">
        <f t="shared" si="0"/>
        <v>45597</v>
      </c>
      <c r="J12" s="70">
        <f t="shared" si="0"/>
        <v>45598</v>
      </c>
      <c r="K12" s="70">
        <f t="shared" si="0"/>
        <v>45599</v>
      </c>
      <c r="L12" s="70">
        <f t="shared" si="0"/>
        <v>45600</v>
      </c>
      <c r="M12" s="70">
        <f t="shared" si="0"/>
        <v>45601</v>
      </c>
      <c r="N12" s="70">
        <f t="shared" si="0"/>
        <v>45602</v>
      </c>
      <c r="O12" s="70">
        <f t="shared" si="0"/>
        <v>45603</v>
      </c>
      <c r="P12" s="70">
        <f t="shared" si="0"/>
        <v>45604</v>
      </c>
      <c r="Q12" s="70">
        <f t="shared" si="0"/>
        <v>45605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Accruals!K254</f>
        <v>85.10000000000004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Accruals!K255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Accruals!K256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Accruals!K257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Accruals!K258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8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98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98"/>
      <c r="Q22" s="86"/>
      <c r="R22" s="87">
        <f t="shared" si="1"/>
        <v>0</v>
      </c>
      <c r="S22" s="45">
        <f>Accruals!K259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99"/>
      <c r="Q23" s="86"/>
      <c r="R23" s="87">
        <f t="shared" si="1"/>
        <v>0</v>
      </c>
      <c r="S23" s="45">
        <f>Accruals!K260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9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9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9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'#23'!I6+1</f>
        <v>45606</v>
      </c>
      <c r="F6" s="112"/>
      <c r="G6" s="112"/>
      <c r="H6" s="33" t="s">
        <v>2</v>
      </c>
      <c r="I6" s="112">
        <f>E6+13</f>
        <v>45619</v>
      </c>
      <c r="J6" s="112"/>
      <c r="K6" s="2"/>
      <c r="L6" s="2" t="s">
        <v>3</v>
      </c>
      <c r="M6" s="2"/>
      <c r="N6" s="2"/>
      <c r="O6" s="42">
        <v>24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45606</v>
      </c>
      <c r="E12" s="70">
        <f>D12+1</f>
        <v>45607</v>
      </c>
      <c r="F12" s="70">
        <f aca="true" t="shared" si="0" ref="F12:Q12">E12+1</f>
        <v>45608</v>
      </c>
      <c r="G12" s="70">
        <f t="shared" si="0"/>
        <v>45609</v>
      </c>
      <c r="H12" s="70">
        <f t="shared" si="0"/>
        <v>45610</v>
      </c>
      <c r="I12" s="70">
        <f t="shared" si="0"/>
        <v>45611</v>
      </c>
      <c r="J12" s="70">
        <f t="shared" si="0"/>
        <v>45612</v>
      </c>
      <c r="K12" s="70">
        <f t="shared" si="0"/>
        <v>45613</v>
      </c>
      <c r="L12" s="70">
        <f t="shared" si="0"/>
        <v>45614</v>
      </c>
      <c r="M12" s="70">
        <f t="shared" si="0"/>
        <v>45615</v>
      </c>
      <c r="N12" s="70">
        <f t="shared" si="0"/>
        <v>45616</v>
      </c>
      <c r="O12" s="70">
        <f t="shared" si="0"/>
        <v>45617</v>
      </c>
      <c r="P12" s="70">
        <f t="shared" si="0"/>
        <v>45618</v>
      </c>
      <c r="Q12" s="70">
        <f t="shared" si="0"/>
        <v>45619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Accruals!K265</f>
        <v>88.80000000000004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Accruals!K266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Accruals!K267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Accruals!K268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Accruals!K269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>
        <v>8</v>
      </c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4"/>
      <c r="M20" s="84"/>
      <c r="N20" s="84"/>
      <c r="O20" s="84"/>
      <c r="P20" s="84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Accruals!K270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Accruals!K271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&amp;C&amp;"Arial,Bold"BI-WEEKLY TIME CARD - 
Finance Department&amp;"Arial,Regular"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'#24'!I6+1</f>
        <v>45620</v>
      </c>
      <c r="F6" s="112"/>
      <c r="G6" s="112"/>
      <c r="H6" s="33" t="s">
        <v>2</v>
      </c>
      <c r="I6" s="112">
        <f>E6+13</f>
        <v>45633</v>
      </c>
      <c r="J6" s="112"/>
      <c r="K6" s="2"/>
      <c r="L6" s="2" t="s">
        <v>3</v>
      </c>
      <c r="M6" s="2"/>
      <c r="N6" s="2"/>
      <c r="O6" s="42">
        <v>25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45620</v>
      </c>
      <c r="E12" s="70">
        <f>D12+1</f>
        <v>45621</v>
      </c>
      <c r="F12" s="70">
        <f aca="true" t="shared" si="0" ref="F12:Q12">E12+1</f>
        <v>45622</v>
      </c>
      <c r="G12" s="70">
        <f t="shared" si="0"/>
        <v>45623</v>
      </c>
      <c r="H12" s="70">
        <f t="shared" si="0"/>
        <v>45624</v>
      </c>
      <c r="I12" s="70">
        <f t="shared" si="0"/>
        <v>45625</v>
      </c>
      <c r="J12" s="70">
        <f t="shared" si="0"/>
        <v>45626</v>
      </c>
      <c r="K12" s="70">
        <f t="shared" si="0"/>
        <v>45627</v>
      </c>
      <c r="L12" s="70">
        <f t="shared" si="0"/>
        <v>45628</v>
      </c>
      <c r="M12" s="70">
        <f t="shared" si="0"/>
        <v>45629</v>
      </c>
      <c r="N12" s="70">
        <f t="shared" si="0"/>
        <v>45630</v>
      </c>
      <c r="O12" s="70">
        <f t="shared" si="0"/>
        <v>45631</v>
      </c>
      <c r="P12" s="70">
        <f t="shared" si="0"/>
        <v>45632</v>
      </c>
      <c r="Q12" s="70">
        <f t="shared" si="0"/>
        <v>45633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Accruals!K276</f>
        <v>92.50000000000004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Accruals!K277</f>
        <v>0</v>
      </c>
    </row>
    <row r="16" spans="1:21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Accruals!K278</f>
        <v>80</v>
      </c>
      <c r="U16" s="55"/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Accruals!K279</f>
        <v>24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Accruals!K280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>
        <v>8</v>
      </c>
      <c r="I19" s="84">
        <v>8</v>
      </c>
      <c r="J19" s="86"/>
      <c r="K19" s="86"/>
      <c r="L19" s="84"/>
      <c r="M19" s="84"/>
      <c r="N19" s="84"/>
      <c r="O19" s="84"/>
      <c r="P19" s="98"/>
      <c r="Q19" s="86"/>
      <c r="R19" s="87">
        <f t="shared" si="1"/>
        <v>16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Accruals!K281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Accruals!K282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8</v>
      </c>
      <c r="I28" s="95">
        <f t="shared" si="2"/>
        <v>8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16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16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I6:J6"/>
    <mergeCell ref="G8:J8"/>
    <mergeCell ref="E6:G6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'#25'!I6+1</f>
        <v>45634</v>
      </c>
      <c r="F6" s="112"/>
      <c r="G6" s="112"/>
      <c r="H6" s="33" t="s">
        <v>2</v>
      </c>
      <c r="I6" s="112">
        <f>E6+13</f>
        <v>45647</v>
      </c>
      <c r="J6" s="112"/>
      <c r="K6" s="2"/>
      <c r="L6" s="2" t="s">
        <v>3</v>
      </c>
      <c r="M6" s="2"/>
      <c r="N6" s="2"/>
      <c r="O6" s="42">
        <v>26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45634</v>
      </c>
      <c r="E12" s="70">
        <f>D12+1</f>
        <v>45635</v>
      </c>
      <c r="F12" s="70">
        <f aca="true" t="shared" si="0" ref="F12:Q12">E12+1</f>
        <v>45636</v>
      </c>
      <c r="G12" s="70">
        <f t="shared" si="0"/>
        <v>45637</v>
      </c>
      <c r="H12" s="70">
        <f t="shared" si="0"/>
        <v>45638</v>
      </c>
      <c r="I12" s="70">
        <f t="shared" si="0"/>
        <v>45639</v>
      </c>
      <c r="J12" s="70">
        <f t="shared" si="0"/>
        <v>45640</v>
      </c>
      <c r="K12" s="70">
        <f t="shared" si="0"/>
        <v>45641</v>
      </c>
      <c r="L12" s="70">
        <f t="shared" si="0"/>
        <v>45642</v>
      </c>
      <c r="M12" s="70">
        <f t="shared" si="0"/>
        <v>45643</v>
      </c>
      <c r="N12" s="70">
        <f t="shared" si="0"/>
        <v>45644</v>
      </c>
      <c r="O12" s="70">
        <f t="shared" si="0"/>
        <v>45645</v>
      </c>
      <c r="P12" s="70">
        <f t="shared" si="0"/>
        <v>45646</v>
      </c>
      <c r="Q12" s="70">
        <f t="shared" si="0"/>
        <v>45647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Accruals!K287</f>
        <v>96.20000000000005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Accruals!K288</f>
        <v>0</v>
      </c>
    </row>
    <row r="16" spans="1:21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Accruals!K289</f>
        <v>80</v>
      </c>
      <c r="U16" s="55"/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Accruals!K290</f>
        <v>24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Accruals!K291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84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4"/>
      <c r="M20" s="84"/>
      <c r="N20" s="84"/>
      <c r="O20" s="84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Accruals!K292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Accruals!K293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'#26'!I6+1</f>
        <v>45648</v>
      </c>
      <c r="F6" s="112"/>
      <c r="G6" s="112"/>
      <c r="H6" s="33" t="s">
        <v>2</v>
      </c>
      <c r="I6" s="112">
        <f>E6+13</f>
        <v>45661</v>
      </c>
      <c r="J6" s="112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45648</v>
      </c>
      <c r="E12" s="70">
        <f>D12+1</f>
        <v>45649</v>
      </c>
      <c r="F12" s="70">
        <f aca="true" t="shared" si="0" ref="F12:Q12">E12+1</f>
        <v>45650</v>
      </c>
      <c r="G12" s="70">
        <f t="shared" si="0"/>
        <v>45651</v>
      </c>
      <c r="H12" s="70">
        <f t="shared" si="0"/>
        <v>45652</v>
      </c>
      <c r="I12" s="70">
        <f t="shared" si="0"/>
        <v>45653</v>
      </c>
      <c r="J12" s="70">
        <f t="shared" si="0"/>
        <v>45654</v>
      </c>
      <c r="K12" s="70">
        <f t="shared" si="0"/>
        <v>45655</v>
      </c>
      <c r="L12" s="70">
        <f t="shared" si="0"/>
        <v>45656</v>
      </c>
      <c r="M12" s="70">
        <f t="shared" si="0"/>
        <v>45657</v>
      </c>
      <c r="N12" s="70">
        <f t="shared" si="0"/>
        <v>45658</v>
      </c>
      <c r="O12" s="70">
        <f t="shared" si="0"/>
        <v>45659</v>
      </c>
      <c r="P12" s="70">
        <f t="shared" si="0"/>
        <v>45660</v>
      </c>
      <c r="Q12" s="70">
        <f t="shared" si="0"/>
        <v>45661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Accruals!K298</f>
        <v>99.90000000000005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Accruals!K310</f>
        <v>0</v>
      </c>
    </row>
    <row r="16" spans="1:21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Accruals!K300</f>
        <v>80</v>
      </c>
      <c r="U16" s="55"/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Accruals!K301</f>
        <v>24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Accruals!K302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>
        <v>8</v>
      </c>
      <c r="G19" s="84">
        <v>8</v>
      </c>
      <c r="H19" s="84"/>
      <c r="I19" s="84"/>
      <c r="J19" s="86"/>
      <c r="K19" s="86"/>
      <c r="L19" s="84"/>
      <c r="M19" s="84">
        <v>8</v>
      </c>
      <c r="N19" s="84">
        <v>8</v>
      </c>
      <c r="O19" s="84"/>
      <c r="P19" s="84"/>
      <c r="Q19" s="86"/>
      <c r="R19" s="87">
        <f t="shared" si="1"/>
        <v>32</v>
      </c>
    </row>
    <row r="20" spans="1:18" ht="11.25">
      <c r="A20" s="106" t="str">
        <f>'#1'!$A$20</f>
        <v>BEREAVEMENT LEAVE</v>
      </c>
      <c r="B20" s="89"/>
      <c r="C20" s="89"/>
      <c r="D20" s="85"/>
      <c r="E20" s="84"/>
      <c r="F20" s="84"/>
      <c r="G20" s="84"/>
      <c r="H20" s="84"/>
      <c r="I20" s="84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Accruals!K303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Accruals!K304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8</v>
      </c>
      <c r="G28" s="95">
        <f t="shared" si="2"/>
        <v>8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>SUM(L14:L27)</f>
        <v>0</v>
      </c>
      <c r="M28" s="95">
        <f t="shared" si="2"/>
        <v>8</v>
      </c>
      <c r="N28" s="95">
        <f t="shared" si="2"/>
        <v>8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32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32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'#1 -2025'!I6+1</f>
        <v>45662</v>
      </c>
      <c r="F6" s="112"/>
      <c r="G6" s="112"/>
      <c r="H6" s="33" t="s">
        <v>2</v>
      </c>
      <c r="I6" s="112">
        <f>E6+13</f>
        <v>45675</v>
      </c>
      <c r="J6" s="112"/>
      <c r="K6" s="2"/>
      <c r="L6" s="2" t="s">
        <v>3</v>
      </c>
      <c r="M6" s="2"/>
      <c r="N6" s="2"/>
      <c r="O6" s="42">
        <v>1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5"/>
      <c r="O8" s="6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45662</v>
      </c>
      <c r="E12" s="70">
        <f>D12+1</f>
        <v>45663</v>
      </c>
      <c r="F12" s="70">
        <f aca="true" t="shared" si="0" ref="F12:Q12">E12+1</f>
        <v>45664</v>
      </c>
      <c r="G12" s="70">
        <f t="shared" si="0"/>
        <v>45665</v>
      </c>
      <c r="H12" s="70">
        <f t="shared" si="0"/>
        <v>45666</v>
      </c>
      <c r="I12" s="70">
        <f t="shared" si="0"/>
        <v>45667</v>
      </c>
      <c r="J12" s="70">
        <f t="shared" si="0"/>
        <v>45668</v>
      </c>
      <c r="K12" s="70">
        <f t="shared" si="0"/>
        <v>45669</v>
      </c>
      <c r="L12" s="70">
        <f t="shared" si="0"/>
        <v>45670</v>
      </c>
      <c r="M12" s="70">
        <f t="shared" si="0"/>
        <v>45671</v>
      </c>
      <c r="N12" s="70">
        <f t="shared" si="0"/>
        <v>45672</v>
      </c>
      <c r="O12" s="70">
        <f t="shared" si="0"/>
        <v>45673</v>
      </c>
      <c r="P12" s="70">
        <f t="shared" si="0"/>
        <v>45674</v>
      </c>
      <c r="Q12" s="70">
        <f t="shared" si="0"/>
        <v>45675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Accruals!K309</f>
        <v>103.60000000000005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Accruals!K310</f>
        <v>0</v>
      </c>
    </row>
    <row r="16" spans="1:21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Accruals!K311</f>
        <v>80</v>
      </c>
      <c r="U16" s="55"/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Accruals!K312</f>
        <v>24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Accruals!K313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>
        <v>8</v>
      </c>
      <c r="I19" s="84">
        <v>8</v>
      </c>
      <c r="J19" s="86"/>
      <c r="K19" s="86"/>
      <c r="L19" s="84"/>
      <c r="M19" s="84"/>
      <c r="N19" s="84"/>
      <c r="O19" s="84"/>
      <c r="P19" s="84"/>
      <c r="Q19" s="86"/>
      <c r="R19" s="87">
        <f t="shared" si="1"/>
        <v>16</v>
      </c>
    </row>
    <row r="20" spans="1:18" ht="11.25">
      <c r="A20" s="106" t="str">
        <f>'#1'!$A$20</f>
        <v>BEREAVEMENT LEAVE</v>
      </c>
      <c r="B20" s="89"/>
      <c r="C20" s="89"/>
      <c r="D20" s="85"/>
      <c r="E20" s="84"/>
      <c r="F20" s="84"/>
      <c r="G20" s="84"/>
      <c r="H20" s="84"/>
      <c r="I20" s="84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Accruals!K314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Accruals!K315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8</v>
      </c>
      <c r="I28" s="95">
        <f t="shared" si="2"/>
        <v>8</v>
      </c>
      <c r="J28" s="95">
        <f t="shared" si="2"/>
        <v>0</v>
      </c>
      <c r="K28" s="95">
        <f t="shared" si="2"/>
        <v>0</v>
      </c>
      <c r="L28" s="95">
        <f>SUM(L14:L27)</f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16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2:19" ht="12" thickBo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115" t="s">
        <v>25</v>
      </c>
      <c r="P30" s="115"/>
      <c r="Q30" s="115"/>
      <c r="R30" s="82">
        <f>SUM(D28:Q28)</f>
        <v>16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5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</sheetData>
  <sheetProtection/>
  <mergeCells count="5">
    <mergeCell ref="E6:G6"/>
    <mergeCell ref="I6:J6"/>
    <mergeCell ref="G8:J8"/>
    <mergeCell ref="L8:M8"/>
    <mergeCell ref="O30:Q30"/>
  </mergeCells>
  <printOptions horizontalCentered="1" verticalCentered="1"/>
  <pageMargins left="0.2" right="0.23" top="0.8" bottom="0.75" header="0.37" footer="0.43"/>
  <pageSetup horizontalDpi="600" verticalDpi="600" orientation="landscape" scale="110" r:id="rId1"/>
  <headerFooter alignWithMargins="0">
    <oddHeader>&amp;C&amp;"Arial,Bold"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Z315"/>
  <sheetViews>
    <sheetView tabSelected="1" zoomScale="85" zoomScaleNormal="85" zoomScalePageLayoutView="0" workbookViewId="0" topLeftCell="A1">
      <pane ySplit="8" topLeftCell="A266" activePane="bottomLeft" state="frozen"/>
      <selection pane="topLeft" activeCell="A1" sqref="A1"/>
      <selection pane="bottomLeft" activeCell="Y276" sqref="Y276"/>
    </sheetView>
  </sheetViews>
  <sheetFormatPr defaultColWidth="9.140625" defaultRowHeight="12.75"/>
  <cols>
    <col min="1" max="1" width="24.140625" style="4" customWidth="1"/>
    <col min="2" max="2" width="4.57421875" style="4" customWidth="1"/>
    <col min="3" max="3" width="7.8515625" style="4" customWidth="1"/>
    <col min="4" max="4" width="5.00390625" style="4" customWidth="1"/>
    <col min="5" max="5" width="5.7109375" style="4" bestFit="1" customWidth="1"/>
    <col min="6" max="6" width="5.00390625" style="4" customWidth="1"/>
    <col min="7" max="7" width="5.00390625" style="24" customWidth="1"/>
    <col min="8" max="8" width="4.00390625" style="4" customWidth="1"/>
    <col min="9" max="9" width="5.00390625" style="4" customWidth="1"/>
    <col min="10" max="10" width="4.00390625" style="4" customWidth="1"/>
    <col min="11" max="11" width="5.00390625" style="4" customWidth="1"/>
    <col min="12" max="12" width="7.421875" style="4" customWidth="1"/>
    <col min="13" max="13" width="2.00390625" style="4" customWidth="1"/>
    <col min="14" max="17" width="12.140625" style="30" customWidth="1"/>
    <col min="18" max="18" width="0.71875" style="0" customWidth="1"/>
    <col min="19" max="19" width="6.00390625" style="0" customWidth="1"/>
    <col min="20" max="20" width="2.00390625" style="0" customWidth="1"/>
    <col min="21" max="21" width="14.140625" style="0" customWidth="1"/>
  </cols>
  <sheetData>
    <row r="1" spans="5:10" ht="23.25" customHeight="1">
      <c r="E1" s="56"/>
      <c r="F1" s="57" t="s">
        <v>29</v>
      </c>
      <c r="G1" s="58"/>
      <c r="I1" s="56"/>
      <c r="J1" s="56"/>
    </row>
    <row r="2" spans="1:10" ht="14.25" customHeight="1">
      <c r="A2" s="4" t="s">
        <v>42</v>
      </c>
      <c r="D2" s="4">
        <v>3.39</v>
      </c>
      <c r="E2" s="69">
        <f>D2*52</f>
        <v>176.28</v>
      </c>
      <c r="F2" s="57"/>
      <c r="G2" s="58"/>
      <c r="I2" s="56"/>
      <c r="J2" s="56"/>
    </row>
    <row r="3" spans="1:21" ht="14.25" customHeight="1">
      <c r="A3" s="4" t="s">
        <v>37</v>
      </c>
      <c r="D3" s="4">
        <v>4.93</v>
      </c>
      <c r="E3" s="69">
        <f>D3*52</f>
        <v>256.36</v>
      </c>
      <c r="F3" s="57"/>
      <c r="G3" s="4"/>
      <c r="H3" s="69"/>
      <c r="I3" s="56"/>
      <c r="J3" s="56"/>
      <c r="U3" s="64" t="s">
        <v>1</v>
      </c>
    </row>
    <row r="4" spans="1:10" ht="14.25" customHeight="1">
      <c r="A4" s="4" t="s">
        <v>41</v>
      </c>
      <c r="D4" s="4">
        <v>6.46</v>
      </c>
      <c r="E4" s="69">
        <f>D4*52</f>
        <v>335.92</v>
      </c>
      <c r="F4" s="57"/>
      <c r="G4" s="58"/>
      <c r="I4" s="56"/>
      <c r="J4" s="56"/>
    </row>
    <row r="5" spans="1:10" ht="14.25" customHeight="1">
      <c r="A5" s="4" t="s">
        <v>44</v>
      </c>
      <c r="D5" s="4">
        <v>8</v>
      </c>
      <c r="E5" s="69">
        <f>D5*52</f>
        <v>416</v>
      </c>
      <c r="F5" s="57"/>
      <c r="G5" s="58"/>
      <c r="I5" s="56"/>
      <c r="J5" s="56"/>
    </row>
    <row r="6" spans="5:10" ht="14.25" customHeight="1" thickBot="1">
      <c r="E6" s="69"/>
      <c r="F6" s="57"/>
      <c r="G6" s="58"/>
      <c r="I6" s="56"/>
      <c r="J6" s="56"/>
    </row>
    <row r="7" spans="1:17" ht="14.25" customHeight="1" thickBot="1">
      <c r="A7" s="127" t="s">
        <v>86</v>
      </c>
      <c r="B7" s="127"/>
      <c r="C7" s="127"/>
      <c r="D7" s="111">
        <v>0</v>
      </c>
      <c r="E7" s="79">
        <v>0</v>
      </c>
      <c r="F7" s="57"/>
      <c r="G7" s="58"/>
      <c r="I7" s="56"/>
      <c r="J7" s="56"/>
      <c r="N7" s="30" t="s">
        <v>43</v>
      </c>
      <c r="O7" s="30" t="s">
        <v>39</v>
      </c>
      <c r="P7" s="30" t="s">
        <v>82</v>
      </c>
      <c r="Q7" s="30" t="s">
        <v>83</v>
      </c>
    </row>
    <row r="8" spans="14:17" ht="13.5" customHeight="1">
      <c r="N8" s="66" t="s">
        <v>84</v>
      </c>
      <c r="O8" s="66" t="s">
        <v>38</v>
      </c>
      <c r="P8" s="66" t="s">
        <v>38</v>
      </c>
      <c r="Q8" s="66" t="s">
        <v>85</v>
      </c>
    </row>
    <row r="9" spans="1:19" s="32" customFormat="1" ht="12.75" customHeight="1">
      <c r="A9" s="53"/>
      <c r="B9" s="20"/>
      <c r="C9" s="20"/>
      <c r="D9" s="20"/>
      <c r="E9" s="20"/>
      <c r="F9" s="20"/>
      <c r="G9" s="25" t="s">
        <v>51</v>
      </c>
      <c r="H9" s="20"/>
      <c r="I9" s="20"/>
      <c r="J9" s="20"/>
      <c r="K9" s="20"/>
      <c r="L9" s="20"/>
      <c r="M9" s="20"/>
      <c r="N9" s="50"/>
      <c r="O9" s="50"/>
      <c r="P9" s="50"/>
      <c r="Q9" s="50"/>
      <c r="R9" s="51"/>
      <c r="S9" s="51"/>
    </row>
    <row r="10" spans="1:19" s="31" customFormat="1" ht="12.75" customHeight="1">
      <c r="A10" s="15"/>
      <c r="B10" s="126" t="s">
        <v>30</v>
      </c>
      <c r="C10" s="126"/>
      <c r="D10" s="15"/>
      <c r="E10" s="124" t="s">
        <v>31</v>
      </c>
      <c r="F10" s="124"/>
      <c r="G10" s="52"/>
      <c r="H10" s="124" t="s">
        <v>36</v>
      </c>
      <c r="I10" s="124"/>
      <c r="J10" s="15"/>
      <c r="K10" s="126" t="s">
        <v>32</v>
      </c>
      <c r="L10" s="126"/>
      <c r="M10" s="15"/>
      <c r="N10" s="48"/>
      <c r="O10" s="48"/>
      <c r="P10" s="48"/>
      <c r="Q10" s="48"/>
      <c r="R10" s="15"/>
      <c r="S10" s="15"/>
    </row>
    <row r="11" spans="1:19" s="31" customFormat="1" ht="12.75" customHeight="1">
      <c r="A11" s="15"/>
      <c r="B11" s="29"/>
      <c r="C11" s="29"/>
      <c r="D11" s="15"/>
      <c r="E11" s="6"/>
      <c r="F11" s="6"/>
      <c r="G11" s="52"/>
      <c r="H11" s="6"/>
      <c r="I11" s="6"/>
      <c r="J11" s="15"/>
      <c r="K11" s="29"/>
      <c r="L11" s="29"/>
      <c r="M11" s="15"/>
      <c r="N11" s="48"/>
      <c r="O11" s="48"/>
      <c r="P11" s="48"/>
      <c r="Q11" s="48"/>
      <c r="R11" s="15"/>
      <c r="S11" s="15"/>
    </row>
    <row r="12" spans="1:19" s="32" customFormat="1" ht="12.75" customHeight="1">
      <c r="A12" s="20" t="s">
        <v>14</v>
      </c>
      <c r="B12" s="129">
        <v>0</v>
      </c>
      <c r="C12" s="129"/>
      <c r="D12" s="20"/>
      <c r="E12" s="130">
        <v>3.7</v>
      </c>
      <c r="F12" s="124"/>
      <c r="G12" s="25"/>
      <c r="H12" s="121">
        <f>'#1'!$R$14</f>
        <v>0</v>
      </c>
      <c r="I12" s="121"/>
      <c r="J12" s="20"/>
      <c r="K12" s="121">
        <f aca="true" t="shared" si="0" ref="K12:K17">+B12+E12-H12</f>
        <v>3.7</v>
      </c>
      <c r="L12" s="121"/>
      <c r="M12" s="20"/>
      <c r="N12" s="47">
        <f aca="true" t="shared" si="1" ref="N12:N18">+K12/8</f>
        <v>0.4625</v>
      </c>
      <c r="O12" s="47"/>
      <c r="P12" s="47"/>
      <c r="Q12" s="47"/>
      <c r="R12" s="20"/>
      <c r="S12" s="20"/>
    </row>
    <row r="13" spans="1:19" ht="12.75" customHeight="1">
      <c r="A13" s="20" t="s">
        <v>15</v>
      </c>
      <c r="B13" s="129">
        <v>0</v>
      </c>
      <c r="C13" s="129"/>
      <c r="D13" s="45"/>
      <c r="E13" s="122">
        <f>D7</f>
        <v>0</v>
      </c>
      <c r="F13" s="123"/>
      <c r="G13" s="46"/>
      <c r="H13" s="121">
        <f>'#1'!$R$15+'#1'!$R$23</f>
        <v>0</v>
      </c>
      <c r="I13" s="121"/>
      <c r="J13" s="45"/>
      <c r="K13" s="128">
        <f t="shared" si="0"/>
        <v>0</v>
      </c>
      <c r="L13" s="128"/>
      <c r="M13" s="15"/>
      <c r="N13" s="47">
        <f t="shared" si="1"/>
        <v>0</v>
      </c>
      <c r="O13" s="47">
        <f>$E$7-K13</f>
        <v>0</v>
      </c>
      <c r="P13" s="47">
        <f>O13/8</f>
        <v>0</v>
      </c>
      <c r="Q13" s="47">
        <f>_xlfn.IFERROR(ROUNDDOWN(O13/$D$7,0)*2,0)</f>
        <v>0</v>
      </c>
      <c r="R13" s="44"/>
      <c r="S13" s="44"/>
    </row>
    <row r="14" spans="1:19" ht="12.75" customHeight="1">
      <c r="A14" s="20" t="s">
        <v>80</v>
      </c>
      <c r="B14" s="129">
        <v>0</v>
      </c>
      <c r="C14" s="129"/>
      <c r="D14" s="45"/>
      <c r="E14" s="128">
        <v>80</v>
      </c>
      <c r="F14" s="128"/>
      <c r="G14" s="46"/>
      <c r="H14" s="121">
        <f>'#1'!$R$16</f>
        <v>0</v>
      </c>
      <c r="I14" s="121"/>
      <c r="J14" s="45"/>
      <c r="K14" s="128">
        <f t="shared" si="0"/>
        <v>80</v>
      </c>
      <c r="L14" s="128"/>
      <c r="M14" s="15"/>
      <c r="N14" s="47">
        <f t="shared" si="1"/>
        <v>10</v>
      </c>
      <c r="O14" s="47"/>
      <c r="P14" s="47"/>
      <c r="Q14" s="47"/>
      <c r="R14" s="44"/>
      <c r="S14" s="44"/>
    </row>
    <row r="15" spans="1:17" ht="12.75" customHeight="1">
      <c r="A15" s="26" t="s">
        <v>81</v>
      </c>
      <c r="B15" s="131">
        <v>0</v>
      </c>
      <c r="C15" s="131"/>
      <c r="D15" s="27"/>
      <c r="E15" s="128">
        <v>0</v>
      </c>
      <c r="F15" s="128"/>
      <c r="G15" s="28"/>
      <c r="H15" s="121">
        <f>'#1'!$R$17</f>
        <v>0</v>
      </c>
      <c r="I15" s="121"/>
      <c r="J15" s="27"/>
      <c r="K15" s="121">
        <f t="shared" si="0"/>
        <v>0</v>
      </c>
      <c r="L15" s="121"/>
      <c r="N15" s="47">
        <f t="shared" si="1"/>
        <v>0</v>
      </c>
      <c r="O15" s="68"/>
      <c r="P15" s="68"/>
      <c r="Q15" s="68"/>
    </row>
    <row r="16" spans="1:17" ht="12.75" customHeight="1">
      <c r="A16" s="26" t="s">
        <v>88</v>
      </c>
      <c r="B16" s="131">
        <v>0</v>
      </c>
      <c r="C16" s="131"/>
      <c r="D16" s="27"/>
      <c r="E16" s="120">
        <v>0</v>
      </c>
      <c r="F16" s="120"/>
      <c r="G16" s="28"/>
      <c r="H16" s="120">
        <f>'#1'!$R$18</f>
        <v>0</v>
      </c>
      <c r="I16" s="120"/>
      <c r="J16" s="67"/>
      <c r="K16" s="121">
        <f t="shared" si="0"/>
        <v>0</v>
      </c>
      <c r="L16" s="121"/>
      <c r="N16" s="47">
        <f t="shared" si="1"/>
        <v>0</v>
      </c>
      <c r="O16" s="68"/>
      <c r="P16" s="68"/>
      <c r="Q16" s="68"/>
    </row>
    <row r="17" spans="1:17" s="76" customFormat="1" ht="12.75" customHeight="1">
      <c r="A17" s="26" t="s">
        <v>50</v>
      </c>
      <c r="B17" s="120">
        <v>0</v>
      </c>
      <c r="C17" s="120"/>
      <c r="D17" s="67"/>
      <c r="E17" s="120">
        <v>0</v>
      </c>
      <c r="F17" s="120"/>
      <c r="G17" s="73"/>
      <c r="H17" s="120">
        <f>'#1'!$R$22</f>
        <v>0</v>
      </c>
      <c r="I17" s="120"/>
      <c r="J17" s="67"/>
      <c r="K17" s="121">
        <f t="shared" si="0"/>
        <v>0</v>
      </c>
      <c r="L17" s="121"/>
      <c r="M17" s="74"/>
      <c r="N17" s="47">
        <f t="shared" si="1"/>
        <v>0</v>
      </c>
      <c r="O17" s="75"/>
      <c r="P17" s="75"/>
      <c r="Q17" s="75"/>
    </row>
    <row r="18" spans="1:17" s="76" customFormat="1" ht="12.75" customHeight="1">
      <c r="A18" s="26" t="s">
        <v>87</v>
      </c>
      <c r="B18" s="120">
        <v>0</v>
      </c>
      <c r="C18" s="120"/>
      <c r="D18" s="67"/>
      <c r="E18" s="120">
        <v>0</v>
      </c>
      <c r="F18" s="120"/>
      <c r="G18" s="73"/>
      <c r="H18" s="120">
        <f>'#1'!$R$23</f>
        <v>0</v>
      </c>
      <c r="I18" s="120"/>
      <c r="J18" s="67"/>
      <c r="K18" s="121">
        <f>+B18+E18-H18</f>
        <v>0</v>
      </c>
      <c r="L18" s="121"/>
      <c r="M18" s="74"/>
      <c r="N18" s="47">
        <f t="shared" si="1"/>
        <v>0</v>
      </c>
      <c r="O18" s="75"/>
      <c r="P18" s="75"/>
      <c r="Q18" s="75"/>
    </row>
    <row r="19" spans="1:19" ht="12.75" customHeight="1">
      <c r="A19" s="20"/>
      <c r="B19" s="48"/>
      <c r="C19" s="48"/>
      <c r="D19" s="45"/>
      <c r="E19" s="48"/>
      <c r="F19" s="48"/>
      <c r="G19" s="46"/>
      <c r="H19" s="48"/>
      <c r="I19" s="48"/>
      <c r="J19" s="45"/>
      <c r="K19" s="48"/>
      <c r="L19" s="48"/>
      <c r="M19" s="15"/>
      <c r="N19" s="47"/>
      <c r="O19" s="47"/>
      <c r="P19" s="47"/>
      <c r="Q19" s="47"/>
      <c r="R19" s="44"/>
      <c r="S19" s="44"/>
    </row>
    <row r="20" spans="1:19" ht="12.75" customHeight="1">
      <c r="A20" s="15"/>
      <c r="B20" s="15"/>
      <c r="C20" s="15"/>
      <c r="D20" s="15"/>
      <c r="E20" s="15"/>
      <c r="F20" s="15"/>
      <c r="G20" s="25" t="s">
        <v>52</v>
      </c>
      <c r="H20" s="15"/>
      <c r="I20" s="15"/>
      <c r="J20" s="15"/>
      <c r="K20" s="15"/>
      <c r="L20" s="15"/>
      <c r="M20" s="15"/>
      <c r="N20" s="48"/>
      <c r="O20" s="48"/>
      <c r="P20" s="48"/>
      <c r="Q20" s="48"/>
      <c r="R20" s="49"/>
      <c r="S20" s="49"/>
    </row>
    <row r="21" spans="1:19" ht="12.75" customHeight="1">
      <c r="A21" s="15"/>
      <c r="B21" s="126" t="s">
        <v>30</v>
      </c>
      <c r="C21" s="126"/>
      <c r="D21" s="15"/>
      <c r="E21" s="124" t="s">
        <v>31</v>
      </c>
      <c r="F21" s="124"/>
      <c r="G21" s="52"/>
      <c r="H21" s="124" t="s">
        <v>36</v>
      </c>
      <c r="I21" s="124"/>
      <c r="J21" s="15"/>
      <c r="K21" s="126" t="s">
        <v>32</v>
      </c>
      <c r="L21" s="126"/>
      <c r="M21" s="15"/>
      <c r="N21" s="48"/>
      <c r="O21" s="48"/>
      <c r="P21" s="48"/>
      <c r="Q21" s="48"/>
      <c r="R21" s="49"/>
      <c r="S21" s="49"/>
    </row>
    <row r="22" spans="1:19" ht="12.75" customHeight="1">
      <c r="A22" s="15"/>
      <c r="B22" s="15"/>
      <c r="C22" s="15"/>
      <c r="D22" s="15"/>
      <c r="E22" s="15"/>
      <c r="F22" s="15"/>
      <c r="G22" s="25"/>
      <c r="H22" s="15"/>
      <c r="I22" s="15"/>
      <c r="J22" s="15"/>
      <c r="K22" s="15"/>
      <c r="L22" s="15"/>
      <c r="M22" s="15"/>
      <c r="N22" s="48"/>
      <c r="O22" s="48"/>
      <c r="P22" s="48"/>
      <c r="Q22" s="48"/>
      <c r="R22" s="49"/>
      <c r="S22" s="49"/>
    </row>
    <row r="23" spans="1:19" ht="12.75" customHeight="1">
      <c r="A23" s="20" t="str">
        <f>$A$12</f>
        <v>SICK LEAVE</v>
      </c>
      <c r="B23" s="125">
        <f aca="true" t="shared" si="2" ref="B23:B29">K12</f>
        <v>3.7</v>
      </c>
      <c r="C23" s="125"/>
      <c r="D23" s="77"/>
      <c r="E23" s="122">
        <v>3.7</v>
      </c>
      <c r="F23" s="123"/>
      <c r="G23" s="25"/>
      <c r="H23" s="121">
        <f>'#2'!$R$14</f>
        <v>0</v>
      </c>
      <c r="I23" s="121"/>
      <c r="J23" s="20"/>
      <c r="K23" s="121">
        <f aca="true" t="shared" si="3" ref="K23:K29">+B23+E23-H23</f>
        <v>7.4</v>
      </c>
      <c r="L23" s="121"/>
      <c r="M23" s="15"/>
      <c r="N23" s="47">
        <f>+K23/8</f>
        <v>0.925</v>
      </c>
      <c r="O23" s="47"/>
      <c r="P23" s="47"/>
      <c r="Q23" s="47"/>
      <c r="R23" s="15"/>
      <c r="S23" s="15"/>
    </row>
    <row r="24" spans="1:19" ht="12.75" customHeight="1">
      <c r="A24" s="20" t="str">
        <f>$A$13</f>
        <v>VACATION</v>
      </c>
      <c r="B24" s="125">
        <f t="shared" si="2"/>
        <v>0</v>
      </c>
      <c r="C24" s="125"/>
      <c r="D24" s="72"/>
      <c r="E24" s="122">
        <f>E13</f>
        <v>0</v>
      </c>
      <c r="F24" s="123"/>
      <c r="G24" s="46"/>
      <c r="H24" s="121">
        <f>'#2'!$R$15+'#2'!$R$23</f>
        <v>0</v>
      </c>
      <c r="I24" s="121"/>
      <c r="J24" s="45"/>
      <c r="K24" s="128">
        <f t="shared" si="3"/>
        <v>0</v>
      </c>
      <c r="L24" s="128"/>
      <c r="M24" s="15"/>
      <c r="N24" s="47">
        <f aca="true" t="shared" si="4" ref="N24:N101">+K24/8</f>
        <v>0</v>
      </c>
      <c r="O24" s="47">
        <f>$E$7-K24</f>
        <v>0</v>
      </c>
      <c r="P24" s="47">
        <f>O24/8</f>
        <v>0</v>
      </c>
      <c r="Q24" s="47">
        <f>_xlfn.IFERROR(ROUNDDOWN(O24/$D$7,0)*2,0)</f>
        <v>0</v>
      </c>
      <c r="R24" s="15"/>
      <c r="S24" s="15"/>
    </row>
    <row r="25" spans="1:19" ht="12.75" customHeight="1">
      <c r="A25" s="20" t="str">
        <f>$A$14</f>
        <v>ADMIN LEAVE BALANCE</v>
      </c>
      <c r="B25" s="125">
        <f t="shared" si="2"/>
        <v>80</v>
      </c>
      <c r="C25" s="125"/>
      <c r="D25" s="72"/>
      <c r="E25" s="120">
        <v>0</v>
      </c>
      <c r="F25" s="120"/>
      <c r="G25" s="46"/>
      <c r="H25" s="121">
        <f>'#2'!$R$16</f>
        <v>0</v>
      </c>
      <c r="I25" s="121"/>
      <c r="J25" s="45"/>
      <c r="K25" s="128">
        <f t="shared" si="3"/>
        <v>80</v>
      </c>
      <c r="L25" s="128"/>
      <c r="M25" s="15"/>
      <c r="N25" s="47">
        <f t="shared" si="4"/>
        <v>10</v>
      </c>
      <c r="O25" s="47"/>
      <c r="P25" s="47"/>
      <c r="Q25" s="47"/>
      <c r="R25" s="15"/>
      <c r="S25" s="15"/>
    </row>
    <row r="26" spans="1:26" ht="12.75" customHeight="1">
      <c r="A26" s="26" t="str">
        <f>$A$15</f>
        <v>FLOATING HOLIDAY</v>
      </c>
      <c r="B26" s="120">
        <f t="shared" si="2"/>
        <v>0</v>
      </c>
      <c r="C26" s="120"/>
      <c r="D26" s="67"/>
      <c r="E26" s="120">
        <v>0</v>
      </c>
      <c r="F26" s="120"/>
      <c r="G26" s="28"/>
      <c r="H26" s="121">
        <f>'#2'!$R$17</f>
        <v>0</v>
      </c>
      <c r="I26" s="121"/>
      <c r="J26" s="27"/>
      <c r="K26" s="121">
        <f t="shared" si="3"/>
        <v>0</v>
      </c>
      <c r="L26" s="121"/>
      <c r="N26" s="47">
        <f t="shared" si="4"/>
        <v>0</v>
      </c>
      <c r="O26" s="68"/>
      <c r="P26" s="68"/>
      <c r="Q26" s="68"/>
      <c r="Z26" s="64"/>
    </row>
    <row r="27" spans="1:17" ht="12.75" customHeight="1">
      <c r="A27" s="26" t="str">
        <f>$A$16</f>
        <v>HOLIDAY LEAVE</v>
      </c>
      <c r="B27" s="120">
        <f t="shared" si="2"/>
        <v>0</v>
      </c>
      <c r="C27" s="120"/>
      <c r="D27" s="67"/>
      <c r="E27" s="120">
        <v>0</v>
      </c>
      <c r="F27" s="120"/>
      <c r="G27" s="28"/>
      <c r="H27" s="120">
        <f>'#2'!$R$18</f>
        <v>0</v>
      </c>
      <c r="I27" s="120"/>
      <c r="J27" s="67"/>
      <c r="K27" s="121">
        <f t="shared" si="3"/>
        <v>0</v>
      </c>
      <c r="L27" s="121"/>
      <c r="N27" s="47">
        <f t="shared" si="4"/>
        <v>0</v>
      </c>
      <c r="O27" s="68"/>
      <c r="P27" s="68"/>
      <c r="Q27" s="68"/>
    </row>
    <row r="28" spans="1:17" ht="12.75" customHeight="1">
      <c r="A28" s="26" t="str">
        <f>$A$17</f>
        <v>VOLUNTARY LWOP</v>
      </c>
      <c r="B28" s="120">
        <f t="shared" si="2"/>
        <v>0</v>
      </c>
      <c r="C28" s="120"/>
      <c r="D28" s="67"/>
      <c r="E28" s="120">
        <v>0</v>
      </c>
      <c r="F28" s="120"/>
      <c r="G28" s="73"/>
      <c r="H28" s="120">
        <f>'#2'!$R$22</f>
        <v>0</v>
      </c>
      <c r="I28" s="120"/>
      <c r="J28" s="67"/>
      <c r="K28" s="121">
        <f t="shared" si="3"/>
        <v>0</v>
      </c>
      <c r="L28" s="121"/>
      <c r="N28" s="47">
        <f t="shared" si="4"/>
        <v>0</v>
      </c>
      <c r="O28" s="68"/>
      <c r="P28" s="68"/>
      <c r="Q28" s="68"/>
    </row>
    <row r="29" spans="1:17" ht="12.75" customHeight="1">
      <c r="A29" s="26" t="str">
        <f>$A$18</f>
        <v>VACATION PAYOUT</v>
      </c>
      <c r="B29" s="120">
        <f t="shared" si="2"/>
        <v>0</v>
      </c>
      <c r="C29" s="120"/>
      <c r="D29" s="67"/>
      <c r="E29" s="120">
        <v>0</v>
      </c>
      <c r="F29" s="120"/>
      <c r="G29" s="73"/>
      <c r="H29" s="120">
        <f>'#2'!$R$23</f>
        <v>0</v>
      </c>
      <c r="I29" s="120"/>
      <c r="J29" s="67"/>
      <c r="K29" s="121">
        <f t="shared" si="3"/>
        <v>0</v>
      </c>
      <c r="L29" s="121"/>
      <c r="M29" s="74"/>
      <c r="N29" s="47">
        <f t="shared" si="4"/>
        <v>0</v>
      </c>
      <c r="O29" s="68"/>
      <c r="P29" s="68"/>
      <c r="Q29" s="68"/>
    </row>
    <row r="30" ht="12.75" customHeight="1">
      <c r="N30" s="47"/>
    </row>
    <row r="31" spans="1:14" ht="12.75" customHeight="1">
      <c r="A31" s="43"/>
      <c r="B31" s="15"/>
      <c r="C31" s="15"/>
      <c r="D31" s="15"/>
      <c r="E31" s="15"/>
      <c r="F31" s="15"/>
      <c r="G31" s="25" t="s">
        <v>53</v>
      </c>
      <c r="H31" s="15"/>
      <c r="I31" s="15"/>
      <c r="J31" s="15"/>
      <c r="K31" s="15"/>
      <c r="L31" s="15"/>
      <c r="N31" s="47"/>
    </row>
    <row r="32" spans="2:19" ht="12.75" customHeight="1">
      <c r="B32" s="126" t="s">
        <v>30</v>
      </c>
      <c r="C32" s="126"/>
      <c r="E32" s="124" t="s">
        <v>31</v>
      </c>
      <c r="F32" s="124"/>
      <c r="H32" s="124" t="s">
        <v>36</v>
      </c>
      <c r="I32" s="124"/>
      <c r="K32" s="126" t="s">
        <v>32</v>
      </c>
      <c r="L32" s="126"/>
      <c r="N32" s="47"/>
      <c r="R32" s="4"/>
      <c r="S32" s="4"/>
    </row>
    <row r="33" spans="2:19" ht="12.75" customHeight="1">
      <c r="B33" s="127"/>
      <c r="C33" s="127"/>
      <c r="E33" s="127"/>
      <c r="F33" s="127"/>
      <c r="H33" s="127"/>
      <c r="I33" s="127"/>
      <c r="K33" s="127"/>
      <c r="L33" s="127"/>
      <c r="N33" s="47"/>
      <c r="R33" s="4"/>
      <c r="S33" s="4"/>
    </row>
    <row r="34" spans="1:19" ht="12.75" customHeight="1">
      <c r="A34" s="20" t="str">
        <f>$A$12</f>
        <v>SICK LEAVE</v>
      </c>
      <c r="B34" s="125">
        <f aca="true" t="shared" si="5" ref="B34:B40">K23</f>
        <v>7.4</v>
      </c>
      <c r="C34" s="125"/>
      <c r="D34" s="77"/>
      <c r="E34" s="122">
        <v>3.7</v>
      </c>
      <c r="F34" s="123"/>
      <c r="G34" s="25"/>
      <c r="H34" s="121">
        <f>'#3'!$R$14</f>
        <v>0</v>
      </c>
      <c r="I34" s="121"/>
      <c r="J34" s="20"/>
      <c r="K34" s="121">
        <f aca="true" t="shared" si="6" ref="K34:K40">+B34+E34-H34</f>
        <v>11.100000000000001</v>
      </c>
      <c r="L34" s="121"/>
      <c r="N34" s="47">
        <f t="shared" si="4"/>
        <v>1.3875000000000002</v>
      </c>
      <c r="O34" s="68"/>
      <c r="P34" s="68"/>
      <c r="Q34" s="68"/>
      <c r="R34" s="4"/>
      <c r="S34" s="4"/>
    </row>
    <row r="35" spans="1:19" ht="12.75" customHeight="1">
      <c r="A35" s="20" t="str">
        <f>$A$13</f>
        <v>VACATION</v>
      </c>
      <c r="B35" s="125">
        <f t="shared" si="5"/>
        <v>0</v>
      </c>
      <c r="C35" s="125"/>
      <c r="D35" s="72"/>
      <c r="E35" s="122">
        <f>E13</f>
        <v>0</v>
      </c>
      <c r="F35" s="123"/>
      <c r="G35" s="46"/>
      <c r="H35" s="121">
        <f>'#3'!$R$15+'#3'!$R$23</f>
        <v>0</v>
      </c>
      <c r="I35" s="121"/>
      <c r="J35" s="45"/>
      <c r="K35" s="128">
        <f t="shared" si="6"/>
        <v>0</v>
      </c>
      <c r="L35" s="128"/>
      <c r="N35" s="47">
        <f t="shared" si="4"/>
        <v>0</v>
      </c>
      <c r="O35" s="47">
        <f>$E$7-K35</f>
        <v>0</v>
      </c>
      <c r="P35" s="47">
        <f>O35/8</f>
        <v>0</v>
      </c>
      <c r="Q35" s="47">
        <f>_xlfn.IFERROR(ROUNDDOWN(O35/$D$7,0)*2,0)</f>
        <v>0</v>
      </c>
      <c r="R35" s="4"/>
      <c r="S35" s="4"/>
    </row>
    <row r="36" spans="1:19" ht="12.75" customHeight="1">
      <c r="A36" s="20" t="str">
        <f>$A$14</f>
        <v>ADMIN LEAVE BALANCE</v>
      </c>
      <c r="B36" s="125">
        <f t="shared" si="5"/>
        <v>80</v>
      </c>
      <c r="C36" s="125"/>
      <c r="D36" s="72"/>
      <c r="E36" s="120">
        <v>0</v>
      </c>
      <c r="F36" s="120"/>
      <c r="G36" s="46"/>
      <c r="H36" s="121">
        <f>'#3'!$R$16</f>
        <v>0</v>
      </c>
      <c r="I36" s="121"/>
      <c r="J36" s="45"/>
      <c r="K36" s="128">
        <f t="shared" si="6"/>
        <v>80</v>
      </c>
      <c r="L36" s="128"/>
      <c r="N36" s="47">
        <f t="shared" si="4"/>
        <v>10</v>
      </c>
      <c r="O36" s="68"/>
      <c r="P36" s="68"/>
      <c r="Q36" s="68"/>
      <c r="R36" s="4"/>
      <c r="S36" s="4"/>
    </row>
    <row r="37" spans="1:17" ht="12.75" customHeight="1">
      <c r="A37" s="26" t="str">
        <f>$A$15</f>
        <v>FLOATING HOLIDAY</v>
      </c>
      <c r="B37" s="120">
        <f t="shared" si="5"/>
        <v>0</v>
      </c>
      <c r="C37" s="120"/>
      <c r="D37" s="67"/>
      <c r="E37" s="120">
        <v>0</v>
      </c>
      <c r="F37" s="120"/>
      <c r="G37" s="28"/>
      <c r="H37" s="121">
        <f>'#3'!$R$17</f>
        <v>0</v>
      </c>
      <c r="I37" s="121"/>
      <c r="J37" s="27"/>
      <c r="K37" s="121">
        <f t="shared" si="6"/>
        <v>0</v>
      </c>
      <c r="L37" s="121"/>
      <c r="N37" s="47">
        <f t="shared" si="4"/>
        <v>0</v>
      </c>
      <c r="O37" s="68"/>
      <c r="P37" s="68"/>
      <c r="Q37" s="68"/>
    </row>
    <row r="38" spans="1:17" ht="12.75" customHeight="1">
      <c r="A38" s="26" t="str">
        <f>$A$16</f>
        <v>HOLIDAY LEAVE</v>
      </c>
      <c r="B38" s="120">
        <f t="shared" si="5"/>
        <v>0</v>
      </c>
      <c r="C38" s="120"/>
      <c r="D38" s="67"/>
      <c r="E38" s="120">
        <v>0</v>
      </c>
      <c r="F38" s="120"/>
      <c r="G38" s="28"/>
      <c r="H38" s="120">
        <f>'#3'!$R$18</f>
        <v>0</v>
      </c>
      <c r="I38" s="120"/>
      <c r="J38" s="67"/>
      <c r="K38" s="121">
        <f t="shared" si="6"/>
        <v>0</v>
      </c>
      <c r="L38" s="121"/>
      <c r="N38" s="47">
        <f t="shared" si="4"/>
        <v>0</v>
      </c>
      <c r="O38" s="68"/>
      <c r="P38" s="68"/>
      <c r="Q38" s="68"/>
    </row>
    <row r="39" spans="1:17" ht="12.75" customHeight="1">
      <c r="A39" s="26" t="str">
        <f>$A$17</f>
        <v>VOLUNTARY LWOP</v>
      </c>
      <c r="B39" s="120">
        <f t="shared" si="5"/>
        <v>0</v>
      </c>
      <c r="C39" s="120"/>
      <c r="D39" s="67"/>
      <c r="E39" s="120">
        <v>0</v>
      </c>
      <c r="F39" s="120"/>
      <c r="G39" s="73"/>
      <c r="H39" s="120">
        <f>'#3'!$R$22</f>
        <v>0</v>
      </c>
      <c r="I39" s="120"/>
      <c r="J39" s="67"/>
      <c r="K39" s="121">
        <f t="shared" si="6"/>
        <v>0</v>
      </c>
      <c r="L39" s="121"/>
      <c r="N39" s="47">
        <f t="shared" si="4"/>
        <v>0</v>
      </c>
      <c r="O39" s="68"/>
      <c r="P39" s="68"/>
      <c r="Q39" s="68"/>
    </row>
    <row r="40" spans="1:17" ht="12.75" customHeight="1">
      <c r="A40" s="26" t="str">
        <f>$A$18</f>
        <v>VACATION PAYOUT</v>
      </c>
      <c r="B40" s="120">
        <f t="shared" si="5"/>
        <v>0</v>
      </c>
      <c r="C40" s="120"/>
      <c r="D40" s="67"/>
      <c r="E40" s="120">
        <v>0</v>
      </c>
      <c r="F40" s="120"/>
      <c r="G40" s="73"/>
      <c r="H40" s="120">
        <f>'#3'!$R$23</f>
        <v>0</v>
      </c>
      <c r="I40" s="120"/>
      <c r="J40" s="67"/>
      <c r="K40" s="121">
        <f t="shared" si="6"/>
        <v>0</v>
      </c>
      <c r="L40" s="121"/>
      <c r="M40" s="74"/>
      <c r="N40" s="47">
        <f t="shared" si="4"/>
        <v>0</v>
      </c>
      <c r="O40" s="68"/>
      <c r="P40" s="68"/>
      <c r="Q40" s="68"/>
    </row>
    <row r="41" ht="12.75" customHeight="1">
      <c r="N41" s="47"/>
    </row>
    <row r="42" spans="1:14" ht="12" customHeight="1">
      <c r="A42" s="43"/>
      <c r="B42" s="15"/>
      <c r="C42" s="15"/>
      <c r="D42" s="15"/>
      <c r="E42" s="15"/>
      <c r="F42" s="15"/>
      <c r="G42" s="25" t="s">
        <v>54</v>
      </c>
      <c r="H42" s="15"/>
      <c r="I42" s="15"/>
      <c r="J42" s="15"/>
      <c r="K42" s="15"/>
      <c r="L42" s="15"/>
      <c r="N42" s="47"/>
    </row>
    <row r="43" spans="2:19" ht="12.75" customHeight="1">
      <c r="B43" s="126" t="s">
        <v>30</v>
      </c>
      <c r="C43" s="126"/>
      <c r="E43" s="124" t="s">
        <v>31</v>
      </c>
      <c r="F43" s="124"/>
      <c r="H43" s="124" t="s">
        <v>36</v>
      </c>
      <c r="I43" s="124"/>
      <c r="K43" s="126" t="s">
        <v>32</v>
      </c>
      <c r="L43" s="126"/>
      <c r="N43" s="47"/>
      <c r="R43" s="4"/>
      <c r="S43" s="4"/>
    </row>
    <row r="44" spans="2:19" ht="12.75" customHeight="1">
      <c r="B44" s="127"/>
      <c r="C44" s="127"/>
      <c r="E44" s="127"/>
      <c r="F44" s="127"/>
      <c r="H44" s="127"/>
      <c r="I44" s="127"/>
      <c r="K44" s="127"/>
      <c r="L44" s="127"/>
      <c r="N44" s="47"/>
      <c r="R44" s="4"/>
      <c r="S44" s="4"/>
    </row>
    <row r="45" spans="1:19" ht="12.75" customHeight="1">
      <c r="A45" s="20" t="str">
        <f>$A$12</f>
        <v>SICK LEAVE</v>
      </c>
      <c r="B45" s="125">
        <f aca="true" t="shared" si="7" ref="B45:B51">K34</f>
        <v>11.100000000000001</v>
      </c>
      <c r="C45" s="125"/>
      <c r="D45" s="77"/>
      <c r="E45" s="122">
        <v>3.7</v>
      </c>
      <c r="F45" s="123"/>
      <c r="G45" s="25"/>
      <c r="H45" s="121">
        <f>'#4'!$R$14</f>
        <v>0</v>
      </c>
      <c r="I45" s="121"/>
      <c r="J45" s="20"/>
      <c r="K45" s="121">
        <f aca="true" t="shared" si="8" ref="K45:K51">+B45+E45-H45</f>
        <v>14.8</v>
      </c>
      <c r="L45" s="121"/>
      <c r="N45" s="47">
        <f t="shared" si="4"/>
        <v>1.85</v>
      </c>
      <c r="O45" s="68"/>
      <c r="P45" s="68"/>
      <c r="Q45" s="68"/>
      <c r="R45" s="4"/>
      <c r="S45" s="4"/>
    </row>
    <row r="46" spans="1:19" ht="12.75" customHeight="1">
      <c r="A46" s="20" t="str">
        <f>$A$13</f>
        <v>VACATION</v>
      </c>
      <c r="B46" s="125">
        <f t="shared" si="7"/>
        <v>0</v>
      </c>
      <c r="C46" s="125"/>
      <c r="D46" s="72"/>
      <c r="E46" s="122">
        <f>E13</f>
        <v>0</v>
      </c>
      <c r="F46" s="123"/>
      <c r="G46" s="46"/>
      <c r="H46" s="121">
        <f>'#4'!$R$15+'#4'!$R$23</f>
        <v>0</v>
      </c>
      <c r="I46" s="121"/>
      <c r="J46" s="45"/>
      <c r="K46" s="128">
        <f t="shared" si="8"/>
        <v>0</v>
      </c>
      <c r="L46" s="128"/>
      <c r="N46" s="47">
        <f t="shared" si="4"/>
        <v>0</v>
      </c>
      <c r="O46" s="47">
        <f>$E$7-K46</f>
        <v>0</v>
      </c>
      <c r="P46" s="47">
        <f>O46/8</f>
        <v>0</v>
      </c>
      <c r="Q46" s="47">
        <f>_xlfn.IFERROR(ROUNDDOWN(O46/$D$7,0)*2,0)</f>
        <v>0</v>
      </c>
      <c r="R46" s="4"/>
      <c r="S46" s="4"/>
    </row>
    <row r="47" spans="1:19" ht="12.75" customHeight="1">
      <c r="A47" s="20" t="str">
        <f>$A$14</f>
        <v>ADMIN LEAVE BALANCE</v>
      </c>
      <c r="B47" s="125">
        <f t="shared" si="7"/>
        <v>80</v>
      </c>
      <c r="C47" s="125"/>
      <c r="D47" s="72"/>
      <c r="E47" s="120">
        <v>0</v>
      </c>
      <c r="F47" s="120"/>
      <c r="G47" s="46"/>
      <c r="H47" s="121">
        <f>'#4'!$R$16</f>
        <v>0</v>
      </c>
      <c r="I47" s="121"/>
      <c r="J47" s="45"/>
      <c r="K47" s="128">
        <f t="shared" si="8"/>
        <v>80</v>
      </c>
      <c r="L47" s="128"/>
      <c r="N47" s="47">
        <f t="shared" si="4"/>
        <v>10</v>
      </c>
      <c r="O47" s="68"/>
      <c r="P47" s="68"/>
      <c r="Q47" s="68"/>
      <c r="R47" s="4"/>
      <c r="S47" s="4"/>
    </row>
    <row r="48" spans="1:17" ht="12.75" customHeight="1">
      <c r="A48" s="26" t="str">
        <f>$A$15</f>
        <v>FLOATING HOLIDAY</v>
      </c>
      <c r="B48" s="120">
        <f t="shared" si="7"/>
        <v>0</v>
      </c>
      <c r="C48" s="120"/>
      <c r="D48" s="67"/>
      <c r="E48" s="120">
        <v>0</v>
      </c>
      <c r="F48" s="120"/>
      <c r="G48" s="28"/>
      <c r="H48" s="121">
        <f>'#4'!$R$17</f>
        <v>0</v>
      </c>
      <c r="I48" s="121"/>
      <c r="J48" s="27"/>
      <c r="K48" s="121">
        <f t="shared" si="8"/>
        <v>0</v>
      </c>
      <c r="L48" s="121"/>
      <c r="N48" s="47">
        <f t="shared" si="4"/>
        <v>0</v>
      </c>
      <c r="O48" s="68"/>
      <c r="P48" s="68"/>
      <c r="Q48" s="68"/>
    </row>
    <row r="49" spans="1:17" ht="12.75" customHeight="1">
      <c r="A49" s="26" t="str">
        <f>$A$16</f>
        <v>HOLIDAY LEAVE</v>
      </c>
      <c r="B49" s="120">
        <f t="shared" si="7"/>
        <v>0</v>
      </c>
      <c r="C49" s="120"/>
      <c r="D49" s="67"/>
      <c r="E49" s="120">
        <v>0</v>
      </c>
      <c r="F49" s="120"/>
      <c r="G49" s="28"/>
      <c r="H49" s="120">
        <f>'#4'!$R$18</f>
        <v>0</v>
      </c>
      <c r="I49" s="120"/>
      <c r="J49" s="67"/>
      <c r="K49" s="121">
        <f t="shared" si="8"/>
        <v>0</v>
      </c>
      <c r="L49" s="121"/>
      <c r="N49" s="47">
        <f t="shared" si="4"/>
        <v>0</v>
      </c>
      <c r="O49" s="68"/>
      <c r="P49" s="68"/>
      <c r="Q49" s="68"/>
    </row>
    <row r="50" spans="1:17" ht="12.75" customHeight="1">
      <c r="A50" s="26" t="str">
        <f>$A$17</f>
        <v>VOLUNTARY LWOP</v>
      </c>
      <c r="B50" s="120">
        <f t="shared" si="7"/>
        <v>0</v>
      </c>
      <c r="C50" s="120"/>
      <c r="D50" s="67"/>
      <c r="E50" s="120">
        <v>0</v>
      </c>
      <c r="F50" s="120"/>
      <c r="G50" s="73"/>
      <c r="H50" s="120">
        <f>'#4'!$R$22</f>
        <v>0</v>
      </c>
      <c r="I50" s="120"/>
      <c r="J50" s="67"/>
      <c r="K50" s="121">
        <f t="shared" si="8"/>
        <v>0</v>
      </c>
      <c r="L50" s="121"/>
      <c r="N50" s="47">
        <f t="shared" si="4"/>
        <v>0</v>
      </c>
      <c r="O50" s="68"/>
      <c r="P50" s="68"/>
      <c r="Q50" s="68"/>
    </row>
    <row r="51" spans="1:17" ht="12.75" customHeight="1">
      <c r="A51" s="26" t="str">
        <f>$A$18</f>
        <v>VACATION PAYOUT</v>
      </c>
      <c r="B51" s="120">
        <f t="shared" si="7"/>
        <v>0</v>
      </c>
      <c r="C51" s="120"/>
      <c r="D51" s="67"/>
      <c r="E51" s="120">
        <v>0</v>
      </c>
      <c r="F51" s="120"/>
      <c r="G51" s="73"/>
      <c r="H51" s="120">
        <f>'#4'!$R$23</f>
        <v>0</v>
      </c>
      <c r="I51" s="120"/>
      <c r="J51" s="67"/>
      <c r="K51" s="121">
        <f t="shared" si="8"/>
        <v>0</v>
      </c>
      <c r="L51" s="121"/>
      <c r="M51" s="74"/>
      <c r="N51" s="47">
        <f t="shared" si="4"/>
        <v>0</v>
      </c>
      <c r="O51" s="68"/>
      <c r="P51" s="68"/>
      <c r="Q51" s="68"/>
    </row>
    <row r="52" ht="12.75" customHeight="1">
      <c r="N52" s="47"/>
    </row>
    <row r="53" spans="1:14" ht="12.75" customHeight="1">
      <c r="A53" s="43"/>
      <c r="B53" s="15"/>
      <c r="C53" s="15"/>
      <c r="D53" s="15"/>
      <c r="E53" s="15"/>
      <c r="F53" s="15"/>
      <c r="G53" s="25" t="s">
        <v>55</v>
      </c>
      <c r="H53" s="15"/>
      <c r="I53" s="15"/>
      <c r="J53" s="15"/>
      <c r="K53" s="15"/>
      <c r="L53" s="15"/>
      <c r="N53" s="47"/>
    </row>
    <row r="54" spans="2:19" ht="12.75" customHeight="1">
      <c r="B54" s="126" t="s">
        <v>30</v>
      </c>
      <c r="C54" s="126"/>
      <c r="E54" s="124" t="s">
        <v>31</v>
      </c>
      <c r="F54" s="124"/>
      <c r="H54" s="124" t="s">
        <v>36</v>
      </c>
      <c r="I54" s="124"/>
      <c r="K54" s="126" t="s">
        <v>32</v>
      </c>
      <c r="L54" s="126"/>
      <c r="N54" s="47"/>
      <c r="R54" s="4"/>
      <c r="S54" s="4"/>
    </row>
    <row r="55" spans="2:19" ht="12.75" customHeight="1">
      <c r="B55" s="127"/>
      <c r="C55" s="127"/>
      <c r="E55" s="127"/>
      <c r="F55" s="127"/>
      <c r="H55" s="127"/>
      <c r="I55" s="127"/>
      <c r="K55" s="127"/>
      <c r="L55" s="127"/>
      <c r="N55" s="47"/>
      <c r="R55" s="4"/>
      <c r="S55" s="4"/>
    </row>
    <row r="56" spans="1:19" ht="12.75" customHeight="1">
      <c r="A56" s="20" t="str">
        <f>$A$12</f>
        <v>SICK LEAVE</v>
      </c>
      <c r="B56" s="125">
        <f aca="true" t="shared" si="9" ref="B56:B62">K45</f>
        <v>14.8</v>
      </c>
      <c r="C56" s="125"/>
      <c r="D56" s="77"/>
      <c r="E56" s="122">
        <v>3.7</v>
      </c>
      <c r="F56" s="123"/>
      <c r="G56" s="25"/>
      <c r="H56" s="121">
        <f>'#5'!$R$14</f>
        <v>0</v>
      </c>
      <c r="I56" s="121"/>
      <c r="J56" s="20"/>
      <c r="K56" s="121">
        <f aca="true" t="shared" si="10" ref="K56:K62">+B56+E56-H56</f>
        <v>18.5</v>
      </c>
      <c r="L56" s="121"/>
      <c r="N56" s="47">
        <f t="shared" si="4"/>
        <v>2.3125</v>
      </c>
      <c r="O56" s="68"/>
      <c r="P56" s="68"/>
      <c r="Q56" s="68"/>
      <c r="R56" s="4"/>
      <c r="S56" s="4"/>
    </row>
    <row r="57" spans="1:19" ht="12.75" customHeight="1">
      <c r="A57" s="20" t="str">
        <f>$A$13</f>
        <v>VACATION</v>
      </c>
      <c r="B57" s="125">
        <f t="shared" si="9"/>
        <v>0</v>
      </c>
      <c r="C57" s="125"/>
      <c r="D57" s="72"/>
      <c r="E57" s="122">
        <f>E13</f>
        <v>0</v>
      </c>
      <c r="F57" s="123"/>
      <c r="G57" s="46"/>
      <c r="H57" s="121">
        <f>'#5'!$R$15+'#5'!$R$23</f>
        <v>0</v>
      </c>
      <c r="I57" s="121"/>
      <c r="J57" s="45"/>
      <c r="K57" s="128">
        <f t="shared" si="10"/>
        <v>0</v>
      </c>
      <c r="L57" s="128"/>
      <c r="N57" s="47">
        <f t="shared" si="4"/>
        <v>0</v>
      </c>
      <c r="O57" s="47">
        <f>$E$7-K57</f>
        <v>0</v>
      </c>
      <c r="P57" s="47">
        <f>O57/8</f>
        <v>0</v>
      </c>
      <c r="Q57" s="47">
        <f>_xlfn.IFERROR(ROUNDDOWN(O57/$D$7,0)*2,0)</f>
        <v>0</v>
      </c>
      <c r="R57" s="4"/>
      <c r="S57" s="4"/>
    </row>
    <row r="58" spans="1:19" ht="12.75" customHeight="1">
      <c r="A58" s="20" t="str">
        <f>$A$14</f>
        <v>ADMIN LEAVE BALANCE</v>
      </c>
      <c r="B58" s="125">
        <f t="shared" si="9"/>
        <v>80</v>
      </c>
      <c r="C58" s="125"/>
      <c r="D58" s="72"/>
      <c r="E58" s="120">
        <v>0</v>
      </c>
      <c r="F58" s="120"/>
      <c r="G58" s="46"/>
      <c r="H58" s="121">
        <f>'#5'!$R$16</f>
        <v>0</v>
      </c>
      <c r="I58" s="121"/>
      <c r="J58" s="45"/>
      <c r="K58" s="128">
        <f t="shared" si="10"/>
        <v>80</v>
      </c>
      <c r="L58" s="128"/>
      <c r="N58" s="47">
        <f t="shared" si="4"/>
        <v>10</v>
      </c>
      <c r="O58" s="68"/>
      <c r="P58" s="68"/>
      <c r="Q58" s="68"/>
      <c r="R58" s="4"/>
      <c r="S58" s="4"/>
    </row>
    <row r="59" spans="1:17" ht="12.75" customHeight="1">
      <c r="A59" s="26" t="str">
        <f>$A$15</f>
        <v>FLOATING HOLIDAY</v>
      </c>
      <c r="B59" s="120">
        <f t="shared" si="9"/>
        <v>0</v>
      </c>
      <c r="C59" s="120"/>
      <c r="D59" s="67"/>
      <c r="E59" s="120">
        <v>0</v>
      </c>
      <c r="F59" s="120"/>
      <c r="G59" s="28"/>
      <c r="H59" s="121">
        <f>'#5'!$R$17</f>
        <v>0</v>
      </c>
      <c r="I59" s="121"/>
      <c r="J59" s="27"/>
      <c r="K59" s="121">
        <f t="shared" si="10"/>
        <v>0</v>
      </c>
      <c r="L59" s="121"/>
      <c r="N59" s="47">
        <f t="shared" si="4"/>
        <v>0</v>
      </c>
      <c r="O59" s="68"/>
      <c r="P59" s="68"/>
      <c r="Q59" s="68"/>
    </row>
    <row r="60" spans="1:17" ht="12.75" customHeight="1">
      <c r="A60" s="26" t="str">
        <f>$A$16</f>
        <v>HOLIDAY LEAVE</v>
      </c>
      <c r="B60" s="120">
        <f t="shared" si="9"/>
        <v>0</v>
      </c>
      <c r="C60" s="120"/>
      <c r="D60" s="67"/>
      <c r="E60" s="120">
        <v>0</v>
      </c>
      <c r="F60" s="120"/>
      <c r="G60" s="28"/>
      <c r="H60" s="120">
        <f>'#5'!$R$18</f>
        <v>0</v>
      </c>
      <c r="I60" s="120"/>
      <c r="J60" s="67"/>
      <c r="K60" s="121">
        <f t="shared" si="10"/>
        <v>0</v>
      </c>
      <c r="L60" s="121"/>
      <c r="N60" s="47">
        <f t="shared" si="4"/>
        <v>0</v>
      </c>
      <c r="O60" s="68"/>
      <c r="P60" s="68"/>
      <c r="Q60" s="68"/>
    </row>
    <row r="61" spans="1:17" ht="12.75" customHeight="1">
      <c r="A61" s="26" t="str">
        <f>$A$17</f>
        <v>VOLUNTARY LWOP</v>
      </c>
      <c r="B61" s="120">
        <f t="shared" si="9"/>
        <v>0</v>
      </c>
      <c r="C61" s="120"/>
      <c r="D61" s="67"/>
      <c r="E61" s="120">
        <v>0</v>
      </c>
      <c r="F61" s="120"/>
      <c r="G61" s="73"/>
      <c r="H61" s="120">
        <f>'#5'!$R$22</f>
        <v>0</v>
      </c>
      <c r="I61" s="120"/>
      <c r="J61" s="67"/>
      <c r="K61" s="121">
        <f t="shared" si="10"/>
        <v>0</v>
      </c>
      <c r="L61" s="121"/>
      <c r="N61" s="47">
        <f t="shared" si="4"/>
        <v>0</v>
      </c>
      <c r="O61" s="68"/>
      <c r="P61" s="68"/>
      <c r="Q61" s="68"/>
    </row>
    <row r="62" spans="1:17" ht="12.75" customHeight="1">
      <c r="A62" s="26" t="str">
        <f>$A$18</f>
        <v>VACATION PAYOUT</v>
      </c>
      <c r="B62" s="120">
        <f t="shared" si="9"/>
        <v>0</v>
      </c>
      <c r="C62" s="120"/>
      <c r="D62" s="67"/>
      <c r="E62" s="120">
        <v>0</v>
      </c>
      <c r="F62" s="120"/>
      <c r="G62" s="73"/>
      <c r="H62" s="120">
        <f>'#5'!$R$23</f>
        <v>0</v>
      </c>
      <c r="I62" s="120"/>
      <c r="J62" s="67"/>
      <c r="K62" s="121">
        <f t="shared" si="10"/>
        <v>0</v>
      </c>
      <c r="L62" s="121"/>
      <c r="M62" s="74"/>
      <c r="N62" s="47">
        <f t="shared" si="4"/>
        <v>0</v>
      </c>
      <c r="O62" s="68"/>
      <c r="P62" s="68"/>
      <c r="Q62" s="68"/>
    </row>
    <row r="63" ht="12.75" customHeight="1">
      <c r="N63" s="47"/>
    </row>
    <row r="64" spans="1:14" ht="12.75" customHeight="1">
      <c r="A64" s="43"/>
      <c r="B64" s="15"/>
      <c r="C64" s="15"/>
      <c r="D64" s="15"/>
      <c r="E64" s="15"/>
      <c r="F64" s="15"/>
      <c r="G64" s="25" t="s">
        <v>56</v>
      </c>
      <c r="H64" s="15"/>
      <c r="I64" s="15"/>
      <c r="J64" s="15"/>
      <c r="K64" s="15"/>
      <c r="L64" s="15"/>
      <c r="N64" s="47"/>
    </row>
    <row r="65" spans="2:19" ht="12.75" customHeight="1">
      <c r="B65" s="126" t="s">
        <v>30</v>
      </c>
      <c r="C65" s="126"/>
      <c r="E65" s="124" t="s">
        <v>31</v>
      </c>
      <c r="F65" s="124"/>
      <c r="H65" s="124" t="s">
        <v>36</v>
      </c>
      <c r="I65" s="124"/>
      <c r="K65" s="126" t="s">
        <v>32</v>
      </c>
      <c r="L65" s="126"/>
      <c r="N65" s="47"/>
      <c r="R65" s="4"/>
      <c r="S65" s="4"/>
    </row>
    <row r="66" spans="2:19" ht="12.75" customHeight="1">
      <c r="B66" s="127"/>
      <c r="C66" s="127"/>
      <c r="E66" s="127"/>
      <c r="F66" s="127"/>
      <c r="H66" s="127"/>
      <c r="I66" s="127"/>
      <c r="K66" s="127"/>
      <c r="L66" s="127"/>
      <c r="N66" s="47"/>
      <c r="R66" s="4"/>
      <c r="S66" s="4"/>
    </row>
    <row r="67" spans="1:19" ht="12.75" customHeight="1">
      <c r="A67" s="20" t="str">
        <f>$A$12</f>
        <v>SICK LEAVE</v>
      </c>
      <c r="B67" s="125">
        <f aca="true" t="shared" si="11" ref="B67:B73">K56</f>
        <v>18.5</v>
      </c>
      <c r="C67" s="125"/>
      <c r="D67" s="77"/>
      <c r="E67" s="122">
        <v>3.7</v>
      </c>
      <c r="F67" s="123"/>
      <c r="G67" s="25"/>
      <c r="H67" s="121">
        <f>'#6'!$R$14</f>
        <v>0</v>
      </c>
      <c r="I67" s="121"/>
      <c r="J67" s="20"/>
      <c r="K67" s="121">
        <f aca="true" t="shared" si="12" ref="K67:K73">+B67+E67-H67</f>
        <v>22.2</v>
      </c>
      <c r="L67" s="121"/>
      <c r="N67" s="47">
        <f t="shared" si="4"/>
        <v>2.775</v>
      </c>
      <c r="O67" s="68"/>
      <c r="P67" s="68"/>
      <c r="Q67" s="68"/>
      <c r="R67" s="4"/>
      <c r="S67" s="4"/>
    </row>
    <row r="68" spans="1:19" ht="12.75" customHeight="1">
      <c r="A68" s="20" t="str">
        <f>$A$13</f>
        <v>VACATION</v>
      </c>
      <c r="B68" s="125">
        <f t="shared" si="11"/>
        <v>0</v>
      </c>
      <c r="C68" s="125"/>
      <c r="D68" s="72"/>
      <c r="E68" s="122">
        <f>E13</f>
        <v>0</v>
      </c>
      <c r="F68" s="123"/>
      <c r="G68" s="46"/>
      <c r="H68" s="121">
        <f>'#6'!$R$15+'#6'!$R$23</f>
        <v>0</v>
      </c>
      <c r="I68" s="121"/>
      <c r="J68" s="45"/>
      <c r="K68" s="128">
        <f t="shared" si="12"/>
        <v>0</v>
      </c>
      <c r="L68" s="128"/>
      <c r="N68" s="47">
        <f t="shared" si="4"/>
        <v>0</v>
      </c>
      <c r="O68" s="47">
        <f>$E$7-K68</f>
        <v>0</v>
      </c>
      <c r="P68" s="47">
        <f>O68/8</f>
        <v>0</v>
      </c>
      <c r="Q68" s="47">
        <f>_xlfn.IFERROR(ROUNDDOWN(O68/$D$7,0)*2,0)</f>
        <v>0</v>
      </c>
      <c r="R68" s="4"/>
      <c r="S68" s="4"/>
    </row>
    <row r="69" spans="1:19" ht="12.75" customHeight="1">
      <c r="A69" s="20" t="str">
        <f>$A$14</f>
        <v>ADMIN LEAVE BALANCE</v>
      </c>
      <c r="B69" s="125">
        <f t="shared" si="11"/>
        <v>80</v>
      </c>
      <c r="C69" s="125"/>
      <c r="D69" s="72"/>
      <c r="E69" s="120">
        <v>0</v>
      </c>
      <c r="F69" s="120"/>
      <c r="G69" s="46"/>
      <c r="H69" s="121">
        <f>'#6'!$R$16</f>
        <v>0</v>
      </c>
      <c r="I69" s="121"/>
      <c r="J69" s="45"/>
      <c r="K69" s="128">
        <f t="shared" si="12"/>
        <v>80</v>
      </c>
      <c r="L69" s="128"/>
      <c r="N69" s="47">
        <f t="shared" si="4"/>
        <v>10</v>
      </c>
      <c r="O69" s="68"/>
      <c r="P69" s="68"/>
      <c r="Q69" s="68"/>
      <c r="R69" s="4"/>
      <c r="S69" s="4"/>
    </row>
    <row r="70" spans="1:17" ht="12.75" customHeight="1">
      <c r="A70" s="26" t="str">
        <f>$A$15</f>
        <v>FLOATING HOLIDAY</v>
      </c>
      <c r="B70" s="120">
        <f t="shared" si="11"/>
        <v>0</v>
      </c>
      <c r="C70" s="120"/>
      <c r="D70" s="67"/>
      <c r="E70" s="120">
        <v>0</v>
      </c>
      <c r="F70" s="120"/>
      <c r="G70" s="28"/>
      <c r="H70" s="121">
        <f>'#6'!$R$17</f>
        <v>0</v>
      </c>
      <c r="I70" s="121"/>
      <c r="J70" s="27"/>
      <c r="K70" s="121">
        <f t="shared" si="12"/>
        <v>0</v>
      </c>
      <c r="L70" s="121"/>
      <c r="N70" s="47">
        <f t="shared" si="4"/>
        <v>0</v>
      </c>
      <c r="O70" s="68"/>
      <c r="P70" s="68"/>
      <c r="Q70" s="68"/>
    </row>
    <row r="71" spans="1:17" ht="12.75" customHeight="1">
      <c r="A71" s="26" t="str">
        <f>$A$16</f>
        <v>HOLIDAY LEAVE</v>
      </c>
      <c r="B71" s="120">
        <f t="shared" si="11"/>
        <v>0</v>
      </c>
      <c r="C71" s="120"/>
      <c r="D71" s="67"/>
      <c r="E71" s="120">
        <v>0</v>
      </c>
      <c r="F71" s="120"/>
      <c r="G71" s="28"/>
      <c r="H71" s="120">
        <f>'#6'!$R$18</f>
        <v>0</v>
      </c>
      <c r="I71" s="120"/>
      <c r="J71" s="67"/>
      <c r="K71" s="121">
        <f t="shared" si="12"/>
        <v>0</v>
      </c>
      <c r="L71" s="121"/>
      <c r="N71" s="47">
        <f t="shared" si="4"/>
        <v>0</v>
      </c>
      <c r="O71" s="68"/>
      <c r="P71" s="68"/>
      <c r="Q71" s="68"/>
    </row>
    <row r="72" spans="1:17" ht="12.75" customHeight="1">
      <c r="A72" s="26" t="str">
        <f>$A$17</f>
        <v>VOLUNTARY LWOP</v>
      </c>
      <c r="B72" s="120">
        <f t="shared" si="11"/>
        <v>0</v>
      </c>
      <c r="C72" s="120"/>
      <c r="D72" s="67"/>
      <c r="E72" s="120">
        <v>0</v>
      </c>
      <c r="F72" s="120"/>
      <c r="G72" s="73"/>
      <c r="H72" s="120">
        <f>'#6'!$R$22</f>
        <v>0</v>
      </c>
      <c r="I72" s="120"/>
      <c r="J72" s="67"/>
      <c r="K72" s="121">
        <f t="shared" si="12"/>
        <v>0</v>
      </c>
      <c r="L72" s="121"/>
      <c r="N72" s="47">
        <f t="shared" si="4"/>
        <v>0</v>
      </c>
      <c r="O72" s="68"/>
      <c r="P72" s="68"/>
      <c r="Q72" s="68"/>
    </row>
    <row r="73" spans="1:17" ht="12.75" customHeight="1">
      <c r="A73" s="26" t="str">
        <f>$A$18</f>
        <v>VACATION PAYOUT</v>
      </c>
      <c r="B73" s="120">
        <f t="shared" si="11"/>
        <v>0</v>
      </c>
      <c r="C73" s="120"/>
      <c r="D73" s="67"/>
      <c r="E73" s="120">
        <v>0</v>
      </c>
      <c r="F73" s="120"/>
      <c r="G73" s="73"/>
      <c r="H73" s="120">
        <f>'#6'!$R$23</f>
        <v>0</v>
      </c>
      <c r="I73" s="120"/>
      <c r="J73" s="67"/>
      <c r="K73" s="121">
        <f t="shared" si="12"/>
        <v>0</v>
      </c>
      <c r="L73" s="121"/>
      <c r="M73" s="74"/>
      <c r="N73" s="47">
        <f t="shared" si="4"/>
        <v>0</v>
      </c>
      <c r="O73" s="68"/>
      <c r="P73" s="68"/>
      <c r="Q73" s="68"/>
    </row>
    <row r="74" ht="12.75" customHeight="1">
      <c r="N74" s="47"/>
    </row>
    <row r="75" spans="1:14" ht="12.75" customHeight="1">
      <c r="A75" s="43"/>
      <c r="B75" s="15"/>
      <c r="C75" s="15"/>
      <c r="D75" s="15"/>
      <c r="E75" s="15"/>
      <c r="F75" s="15"/>
      <c r="G75" s="25" t="s">
        <v>57</v>
      </c>
      <c r="H75" s="15"/>
      <c r="I75" s="15"/>
      <c r="J75" s="15"/>
      <c r="K75" s="15"/>
      <c r="L75" s="15"/>
      <c r="N75" s="47"/>
    </row>
    <row r="76" spans="2:19" ht="12.75" customHeight="1">
      <c r="B76" s="126" t="s">
        <v>30</v>
      </c>
      <c r="C76" s="126"/>
      <c r="E76" s="124" t="s">
        <v>31</v>
      </c>
      <c r="F76" s="124"/>
      <c r="H76" s="124" t="s">
        <v>36</v>
      </c>
      <c r="I76" s="124"/>
      <c r="K76" s="126" t="s">
        <v>32</v>
      </c>
      <c r="L76" s="126"/>
      <c r="N76" s="47"/>
      <c r="R76" s="4"/>
      <c r="S76" s="4"/>
    </row>
    <row r="77" spans="2:19" ht="12.75" customHeight="1">
      <c r="B77" s="127"/>
      <c r="C77" s="127"/>
      <c r="E77" s="127"/>
      <c r="F77" s="127"/>
      <c r="H77" s="127"/>
      <c r="I77" s="127"/>
      <c r="K77" s="127"/>
      <c r="L77" s="127"/>
      <c r="N77" s="47"/>
      <c r="R77" s="4"/>
      <c r="S77" s="4"/>
    </row>
    <row r="78" spans="1:19" ht="12.75" customHeight="1">
      <c r="A78" s="20" t="str">
        <f>$A$12</f>
        <v>SICK LEAVE</v>
      </c>
      <c r="B78" s="125">
        <f aca="true" t="shared" si="13" ref="B78:B84">K67</f>
        <v>22.2</v>
      </c>
      <c r="C78" s="125"/>
      <c r="D78" s="77"/>
      <c r="E78" s="122">
        <v>3.7</v>
      </c>
      <c r="F78" s="123"/>
      <c r="G78" s="25"/>
      <c r="H78" s="121">
        <f>'#7'!$R$14</f>
        <v>0</v>
      </c>
      <c r="I78" s="121"/>
      <c r="J78" s="20"/>
      <c r="K78" s="121">
        <f aca="true" t="shared" si="14" ref="K78:K84">+B78+E78-H78</f>
        <v>25.9</v>
      </c>
      <c r="L78" s="121"/>
      <c r="N78" s="47">
        <f t="shared" si="4"/>
        <v>3.2375</v>
      </c>
      <c r="O78" s="68"/>
      <c r="P78" s="68"/>
      <c r="Q78" s="68"/>
      <c r="R78" s="4"/>
      <c r="S78" s="4"/>
    </row>
    <row r="79" spans="1:19" ht="12.75" customHeight="1">
      <c r="A79" s="20" t="str">
        <f>$A$13</f>
        <v>VACATION</v>
      </c>
      <c r="B79" s="125">
        <f t="shared" si="13"/>
        <v>0</v>
      </c>
      <c r="C79" s="125"/>
      <c r="D79" s="72"/>
      <c r="E79" s="122">
        <f>E13</f>
        <v>0</v>
      </c>
      <c r="F79" s="123"/>
      <c r="G79" s="46"/>
      <c r="H79" s="121">
        <f>'#7'!$R$15+'#7'!$R$23</f>
        <v>0</v>
      </c>
      <c r="I79" s="121"/>
      <c r="J79" s="45"/>
      <c r="K79" s="128">
        <f t="shared" si="14"/>
        <v>0</v>
      </c>
      <c r="L79" s="128"/>
      <c r="N79" s="47">
        <f t="shared" si="4"/>
        <v>0</v>
      </c>
      <c r="O79" s="47">
        <f>$E$7-K79</f>
        <v>0</v>
      </c>
      <c r="P79" s="47">
        <f>O79/8</f>
        <v>0</v>
      </c>
      <c r="Q79" s="47">
        <f>_xlfn.IFERROR(ROUNDDOWN(O79/$D$7,0)*2,0)</f>
        <v>0</v>
      </c>
      <c r="R79" s="4"/>
      <c r="S79" s="4"/>
    </row>
    <row r="80" spans="1:19" ht="12.75" customHeight="1">
      <c r="A80" s="20" t="str">
        <f>$A$14</f>
        <v>ADMIN LEAVE BALANCE</v>
      </c>
      <c r="B80" s="125">
        <f t="shared" si="13"/>
        <v>80</v>
      </c>
      <c r="C80" s="125"/>
      <c r="D80" s="72"/>
      <c r="E80" s="120">
        <v>0</v>
      </c>
      <c r="F80" s="120"/>
      <c r="G80" s="46"/>
      <c r="H80" s="121">
        <f>'#7'!$R$16</f>
        <v>0</v>
      </c>
      <c r="I80" s="121"/>
      <c r="J80" s="45"/>
      <c r="K80" s="128">
        <f t="shared" si="14"/>
        <v>80</v>
      </c>
      <c r="L80" s="128"/>
      <c r="N80" s="47">
        <f t="shared" si="4"/>
        <v>10</v>
      </c>
      <c r="O80" s="68"/>
      <c r="P80" s="68"/>
      <c r="Q80" s="68"/>
      <c r="R80" s="4"/>
      <c r="S80" s="4"/>
    </row>
    <row r="81" spans="1:17" ht="12.75" customHeight="1">
      <c r="A81" s="26" t="str">
        <f>$A$15</f>
        <v>FLOATING HOLIDAY</v>
      </c>
      <c r="B81" s="120">
        <f t="shared" si="13"/>
        <v>0</v>
      </c>
      <c r="C81" s="120"/>
      <c r="D81" s="67"/>
      <c r="E81" s="120">
        <v>0</v>
      </c>
      <c r="F81" s="120"/>
      <c r="G81" s="28"/>
      <c r="H81" s="121">
        <f>'#7'!$R$17</f>
        <v>0</v>
      </c>
      <c r="I81" s="121"/>
      <c r="J81" s="27"/>
      <c r="K81" s="121">
        <f t="shared" si="14"/>
        <v>0</v>
      </c>
      <c r="L81" s="121"/>
      <c r="N81" s="47">
        <f t="shared" si="4"/>
        <v>0</v>
      </c>
      <c r="O81" s="68"/>
      <c r="P81" s="68"/>
      <c r="Q81" s="68"/>
    </row>
    <row r="82" spans="1:17" ht="12.75" customHeight="1">
      <c r="A82" s="26" t="str">
        <f>$A$16</f>
        <v>HOLIDAY LEAVE</v>
      </c>
      <c r="B82" s="120">
        <f t="shared" si="13"/>
        <v>0</v>
      </c>
      <c r="C82" s="120"/>
      <c r="D82" s="67"/>
      <c r="E82" s="120">
        <v>0</v>
      </c>
      <c r="F82" s="120"/>
      <c r="G82" s="28"/>
      <c r="H82" s="120">
        <f>'#7'!$R$18</f>
        <v>0</v>
      </c>
      <c r="I82" s="120"/>
      <c r="J82" s="67"/>
      <c r="K82" s="121">
        <f t="shared" si="14"/>
        <v>0</v>
      </c>
      <c r="L82" s="121"/>
      <c r="N82" s="47">
        <f t="shared" si="4"/>
        <v>0</v>
      </c>
      <c r="O82" s="68"/>
      <c r="P82" s="68"/>
      <c r="Q82" s="68"/>
    </row>
    <row r="83" spans="1:17" ht="12.75" customHeight="1">
      <c r="A83" s="26" t="str">
        <f>$A$17</f>
        <v>VOLUNTARY LWOP</v>
      </c>
      <c r="B83" s="120">
        <f t="shared" si="13"/>
        <v>0</v>
      </c>
      <c r="C83" s="120"/>
      <c r="D83" s="67"/>
      <c r="E83" s="120">
        <v>0</v>
      </c>
      <c r="F83" s="120"/>
      <c r="G83" s="73"/>
      <c r="H83" s="120">
        <f>'#7'!$R$22</f>
        <v>0</v>
      </c>
      <c r="I83" s="120"/>
      <c r="J83" s="67"/>
      <c r="K83" s="121">
        <f t="shared" si="14"/>
        <v>0</v>
      </c>
      <c r="L83" s="121"/>
      <c r="N83" s="47">
        <f t="shared" si="4"/>
        <v>0</v>
      </c>
      <c r="O83" s="68"/>
      <c r="P83" s="68"/>
      <c r="Q83" s="68"/>
    </row>
    <row r="84" spans="1:17" ht="12.75" customHeight="1">
      <c r="A84" s="26" t="str">
        <f>$A$18</f>
        <v>VACATION PAYOUT</v>
      </c>
      <c r="B84" s="120">
        <f t="shared" si="13"/>
        <v>0</v>
      </c>
      <c r="C84" s="120"/>
      <c r="D84" s="67"/>
      <c r="E84" s="120">
        <v>0</v>
      </c>
      <c r="F84" s="120"/>
      <c r="G84" s="73"/>
      <c r="H84" s="120">
        <f>'#7'!$R$23</f>
        <v>0</v>
      </c>
      <c r="I84" s="120"/>
      <c r="J84" s="67"/>
      <c r="K84" s="121">
        <f t="shared" si="14"/>
        <v>0</v>
      </c>
      <c r="L84" s="121"/>
      <c r="M84" s="74"/>
      <c r="N84" s="47">
        <f t="shared" si="4"/>
        <v>0</v>
      </c>
      <c r="O84" s="68"/>
      <c r="P84" s="68"/>
      <c r="Q84" s="68"/>
    </row>
    <row r="85" ht="12.75" customHeight="1">
      <c r="N85" s="47"/>
    </row>
    <row r="86" spans="1:14" ht="12.75" customHeight="1">
      <c r="A86" s="43"/>
      <c r="B86" s="15"/>
      <c r="C86" s="15"/>
      <c r="D86" s="15"/>
      <c r="E86" s="15"/>
      <c r="F86" s="15"/>
      <c r="G86" s="25" t="s">
        <v>58</v>
      </c>
      <c r="H86" s="15"/>
      <c r="I86" s="15"/>
      <c r="J86" s="15"/>
      <c r="K86" s="15"/>
      <c r="L86" s="15"/>
      <c r="N86" s="47"/>
    </row>
    <row r="87" spans="2:19" ht="12.75" customHeight="1">
      <c r="B87" s="126" t="s">
        <v>30</v>
      </c>
      <c r="C87" s="126"/>
      <c r="E87" s="124" t="s">
        <v>31</v>
      </c>
      <c r="F87" s="124"/>
      <c r="H87" s="124" t="s">
        <v>36</v>
      </c>
      <c r="I87" s="124"/>
      <c r="K87" s="126" t="s">
        <v>32</v>
      </c>
      <c r="L87" s="126"/>
      <c r="N87" s="47"/>
      <c r="R87" s="4"/>
      <c r="S87" s="4"/>
    </row>
    <row r="88" spans="2:19" ht="12.75" customHeight="1">
      <c r="B88" s="127"/>
      <c r="C88" s="127"/>
      <c r="E88" s="127"/>
      <c r="F88" s="127"/>
      <c r="H88" s="127"/>
      <c r="I88" s="127"/>
      <c r="K88" s="127"/>
      <c r="L88" s="127"/>
      <c r="N88" s="47"/>
      <c r="R88" s="4"/>
      <c r="S88" s="4"/>
    </row>
    <row r="89" spans="1:19" ht="12.75" customHeight="1">
      <c r="A89" s="20" t="str">
        <f>$A$12</f>
        <v>SICK LEAVE</v>
      </c>
      <c r="B89" s="125">
        <f aca="true" t="shared" si="15" ref="B89:B95">K78</f>
        <v>25.9</v>
      </c>
      <c r="C89" s="125"/>
      <c r="D89" s="77"/>
      <c r="E89" s="122">
        <v>3.7</v>
      </c>
      <c r="F89" s="123"/>
      <c r="G89" s="25"/>
      <c r="H89" s="121">
        <f>'#8'!$R$14</f>
        <v>0</v>
      </c>
      <c r="I89" s="121"/>
      <c r="J89" s="20"/>
      <c r="K89" s="121">
        <f aca="true" t="shared" si="16" ref="K89:K95">+B89+E89-H89</f>
        <v>29.599999999999998</v>
      </c>
      <c r="L89" s="121"/>
      <c r="N89" s="47">
        <f t="shared" si="4"/>
        <v>3.6999999999999997</v>
      </c>
      <c r="O89" s="68"/>
      <c r="P89" s="68"/>
      <c r="Q89" s="68"/>
      <c r="R89" s="4"/>
      <c r="S89" s="4"/>
    </row>
    <row r="90" spans="1:19" ht="12.75" customHeight="1">
      <c r="A90" s="20" t="str">
        <f>$A$13</f>
        <v>VACATION</v>
      </c>
      <c r="B90" s="125">
        <f t="shared" si="15"/>
        <v>0</v>
      </c>
      <c r="C90" s="125"/>
      <c r="D90" s="72"/>
      <c r="E90" s="122">
        <f>E13</f>
        <v>0</v>
      </c>
      <c r="F90" s="123"/>
      <c r="G90" s="46"/>
      <c r="H90" s="121">
        <f>'#8'!$R$15+'#8'!$R$23</f>
        <v>0</v>
      </c>
      <c r="I90" s="121"/>
      <c r="J90" s="45"/>
      <c r="K90" s="128">
        <f t="shared" si="16"/>
        <v>0</v>
      </c>
      <c r="L90" s="128"/>
      <c r="N90" s="47">
        <f t="shared" si="4"/>
        <v>0</v>
      </c>
      <c r="O90" s="47">
        <f>$E$7-K90</f>
        <v>0</v>
      </c>
      <c r="P90" s="47">
        <f>O90/8</f>
        <v>0</v>
      </c>
      <c r="Q90" s="47">
        <f>_xlfn.IFERROR(ROUNDDOWN(O90/$D$7,0)*2,0)</f>
        <v>0</v>
      </c>
      <c r="R90" s="4"/>
      <c r="S90" s="4"/>
    </row>
    <row r="91" spans="1:19" ht="12.75" customHeight="1">
      <c r="A91" s="20" t="str">
        <f>$A$14</f>
        <v>ADMIN LEAVE BALANCE</v>
      </c>
      <c r="B91" s="125">
        <f t="shared" si="15"/>
        <v>80</v>
      </c>
      <c r="C91" s="125"/>
      <c r="D91" s="72"/>
      <c r="E91" s="120">
        <v>0</v>
      </c>
      <c r="F91" s="120"/>
      <c r="G91" s="46"/>
      <c r="H91" s="121">
        <f>'#8'!$R$16</f>
        <v>0</v>
      </c>
      <c r="I91" s="121"/>
      <c r="J91" s="45"/>
      <c r="K91" s="128">
        <f t="shared" si="16"/>
        <v>80</v>
      </c>
      <c r="L91" s="128"/>
      <c r="N91" s="47">
        <f t="shared" si="4"/>
        <v>10</v>
      </c>
      <c r="O91" s="68"/>
      <c r="P91" s="68"/>
      <c r="Q91" s="68"/>
      <c r="R91" s="4"/>
      <c r="S91" s="4"/>
    </row>
    <row r="92" spans="1:17" ht="12.75" customHeight="1">
      <c r="A92" s="26" t="str">
        <f>$A$15</f>
        <v>FLOATING HOLIDAY</v>
      </c>
      <c r="B92" s="120">
        <f t="shared" si="15"/>
        <v>0</v>
      </c>
      <c r="C92" s="120"/>
      <c r="D92" s="67"/>
      <c r="E92" s="120">
        <v>0</v>
      </c>
      <c r="F92" s="120"/>
      <c r="G92" s="28"/>
      <c r="H92" s="121">
        <f>'#8'!$R$17</f>
        <v>0</v>
      </c>
      <c r="I92" s="121"/>
      <c r="J92" s="27"/>
      <c r="K92" s="121">
        <f t="shared" si="16"/>
        <v>0</v>
      </c>
      <c r="L92" s="121"/>
      <c r="N92" s="47">
        <f t="shared" si="4"/>
        <v>0</v>
      </c>
      <c r="O92" s="68"/>
      <c r="P92" s="68"/>
      <c r="Q92" s="68"/>
    </row>
    <row r="93" spans="1:17" ht="12.75" customHeight="1">
      <c r="A93" s="26" t="str">
        <f>$A$16</f>
        <v>HOLIDAY LEAVE</v>
      </c>
      <c r="B93" s="120">
        <f t="shared" si="15"/>
        <v>0</v>
      </c>
      <c r="C93" s="120"/>
      <c r="D93" s="67"/>
      <c r="E93" s="120">
        <v>0</v>
      </c>
      <c r="F93" s="120"/>
      <c r="G93" s="28"/>
      <c r="H93" s="120">
        <f>'#8'!$R$18</f>
        <v>0</v>
      </c>
      <c r="I93" s="120"/>
      <c r="J93" s="67"/>
      <c r="K93" s="121">
        <f t="shared" si="16"/>
        <v>0</v>
      </c>
      <c r="L93" s="121"/>
      <c r="N93" s="47">
        <f t="shared" si="4"/>
        <v>0</v>
      </c>
      <c r="O93" s="68"/>
      <c r="P93" s="68"/>
      <c r="Q93" s="68"/>
    </row>
    <row r="94" spans="1:17" ht="12.75" customHeight="1">
      <c r="A94" s="26" t="str">
        <f>$A$17</f>
        <v>VOLUNTARY LWOP</v>
      </c>
      <c r="B94" s="120">
        <f t="shared" si="15"/>
        <v>0</v>
      </c>
      <c r="C94" s="120"/>
      <c r="D94" s="67"/>
      <c r="E94" s="120">
        <v>0</v>
      </c>
      <c r="F94" s="120"/>
      <c r="G94" s="73"/>
      <c r="H94" s="120">
        <f>'#8'!$R$22</f>
        <v>0</v>
      </c>
      <c r="I94" s="120"/>
      <c r="J94" s="67"/>
      <c r="K94" s="121">
        <f t="shared" si="16"/>
        <v>0</v>
      </c>
      <c r="L94" s="121"/>
      <c r="N94" s="47">
        <f t="shared" si="4"/>
        <v>0</v>
      </c>
      <c r="O94" s="68"/>
      <c r="P94" s="68"/>
      <c r="Q94" s="68"/>
    </row>
    <row r="95" spans="1:17" ht="12.75" customHeight="1">
      <c r="A95" s="26" t="str">
        <f>$A$18</f>
        <v>VACATION PAYOUT</v>
      </c>
      <c r="B95" s="120">
        <f t="shared" si="15"/>
        <v>0</v>
      </c>
      <c r="C95" s="120"/>
      <c r="D95" s="67"/>
      <c r="E95" s="120">
        <v>0</v>
      </c>
      <c r="F95" s="120"/>
      <c r="G95" s="73"/>
      <c r="H95" s="120">
        <f>'#8'!$R$23</f>
        <v>0</v>
      </c>
      <c r="I95" s="120"/>
      <c r="J95" s="67"/>
      <c r="K95" s="121">
        <f t="shared" si="16"/>
        <v>0</v>
      </c>
      <c r="L95" s="121"/>
      <c r="M95" s="74"/>
      <c r="N95" s="47">
        <f t="shared" si="4"/>
        <v>0</v>
      </c>
      <c r="O95" s="68"/>
      <c r="P95" s="68"/>
      <c r="Q95" s="68"/>
    </row>
    <row r="96" ht="12.75" customHeight="1">
      <c r="N96" s="47"/>
    </row>
    <row r="97" spans="1:14" ht="12.75" customHeight="1">
      <c r="A97" s="43"/>
      <c r="B97" s="15"/>
      <c r="C97" s="15"/>
      <c r="D97" s="15"/>
      <c r="E97" s="15"/>
      <c r="F97" s="15"/>
      <c r="G97" s="25" t="s">
        <v>59</v>
      </c>
      <c r="H97" s="15"/>
      <c r="I97" s="15"/>
      <c r="J97" s="15"/>
      <c r="K97" s="15"/>
      <c r="L97" s="15"/>
      <c r="N97" s="47"/>
    </row>
    <row r="98" spans="2:19" ht="12.75" customHeight="1">
      <c r="B98" s="126" t="s">
        <v>30</v>
      </c>
      <c r="C98" s="126"/>
      <c r="E98" s="124" t="s">
        <v>31</v>
      </c>
      <c r="F98" s="124"/>
      <c r="H98" s="124" t="s">
        <v>36</v>
      </c>
      <c r="I98" s="124"/>
      <c r="K98" s="126" t="s">
        <v>32</v>
      </c>
      <c r="L98" s="126"/>
      <c r="N98" s="47"/>
      <c r="R98" s="4"/>
      <c r="S98" s="4"/>
    </row>
    <row r="99" spans="2:19" ht="12.75" customHeight="1">
      <c r="B99" s="127"/>
      <c r="C99" s="127"/>
      <c r="E99" s="127"/>
      <c r="F99" s="127"/>
      <c r="H99" s="127"/>
      <c r="I99" s="127"/>
      <c r="K99" s="127"/>
      <c r="L99" s="127"/>
      <c r="N99" s="47"/>
      <c r="R99" s="4"/>
      <c r="S99" s="4"/>
    </row>
    <row r="100" spans="1:19" ht="12.75" customHeight="1">
      <c r="A100" s="20" t="str">
        <f>$A$12</f>
        <v>SICK LEAVE</v>
      </c>
      <c r="B100" s="125">
        <f aca="true" t="shared" si="17" ref="B100:B106">K89</f>
        <v>29.599999999999998</v>
      </c>
      <c r="C100" s="125"/>
      <c r="D100" s="77"/>
      <c r="E100" s="122">
        <v>3.7</v>
      </c>
      <c r="F100" s="123"/>
      <c r="G100" s="25"/>
      <c r="H100" s="121">
        <f>'#9'!$R$14</f>
        <v>0</v>
      </c>
      <c r="I100" s="121"/>
      <c r="J100" s="20"/>
      <c r="K100" s="121">
        <f aca="true" t="shared" si="18" ref="K100:K106">+B100+E100-H100</f>
        <v>33.3</v>
      </c>
      <c r="L100" s="121"/>
      <c r="N100" s="47">
        <f t="shared" si="4"/>
        <v>4.1625</v>
      </c>
      <c r="O100" s="68"/>
      <c r="P100" s="68"/>
      <c r="Q100" s="68"/>
      <c r="R100" s="4"/>
      <c r="S100" s="4"/>
    </row>
    <row r="101" spans="1:19" ht="12.75" customHeight="1">
      <c r="A101" s="20" t="str">
        <f>$A$13</f>
        <v>VACATION</v>
      </c>
      <c r="B101" s="125">
        <f t="shared" si="17"/>
        <v>0</v>
      </c>
      <c r="C101" s="125"/>
      <c r="D101" s="72"/>
      <c r="E101" s="122">
        <f>E13</f>
        <v>0</v>
      </c>
      <c r="F101" s="123"/>
      <c r="G101" s="46"/>
      <c r="H101" s="121">
        <f>'#9'!$R$15+'#9'!$R$23</f>
        <v>0</v>
      </c>
      <c r="I101" s="121"/>
      <c r="J101" s="45"/>
      <c r="K101" s="128">
        <f t="shared" si="18"/>
        <v>0</v>
      </c>
      <c r="L101" s="128"/>
      <c r="N101" s="47">
        <f t="shared" si="4"/>
        <v>0</v>
      </c>
      <c r="O101" s="47">
        <f>$E$7-K101</f>
        <v>0</v>
      </c>
      <c r="P101" s="47">
        <f>O101/8</f>
        <v>0</v>
      </c>
      <c r="Q101" s="47">
        <f>_xlfn.IFERROR(ROUNDDOWN(O101/$D$7,0)*2,0)</f>
        <v>0</v>
      </c>
      <c r="R101" s="4"/>
      <c r="S101" s="4"/>
    </row>
    <row r="102" spans="1:19" ht="12.75" customHeight="1">
      <c r="A102" s="20" t="str">
        <f>$A$14</f>
        <v>ADMIN LEAVE BALANCE</v>
      </c>
      <c r="B102" s="125">
        <f t="shared" si="17"/>
        <v>80</v>
      </c>
      <c r="C102" s="125"/>
      <c r="D102" s="72"/>
      <c r="E102" s="120">
        <v>0</v>
      </c>
      <c r="F102" s="120"/>
      <c r="G102" s="46"/>
      <c r="H102" s="121">
        <f>'#9'!$R$16</f>
        <v>0</v>
      </c>
      <c r="I102" s="121"/>
      <c r="J102" s="45"/>
      <c r="K102" s="128">
        <f t="shared" si="18"/>
        <v>80</v>
      </c>
      <c r="L102" s="128"/>
      <c r="N102" s="47">
        <f aca="true" t="shared" si="19" ref="N102:N179">+K102/8</f>
        <v>10</v>
      </c>
      <c r="O102" s="68"/>
      <c r="P102" s="68"/>
      <c r="Q102" s="68"/>
      <c r="R102" s="4"/>
      <c r="S102" s="4"/>
    </row>
    <row r="103" spans="1:17" ht="12.75" customHeight="1">
      <c r="A103" s="26" t="str">
        <f>$A$15</f>
        <v>FLOATING HOLIDAY</v>
      </c>
      <c r="B103" s="120">
        <f t="shared" si="17"/>
        <v>0</v>
      </c>
      <c r="C103" s="120"/>
      <c r="D103" s="67"/>
      <c r="E103" s="120">
        <v>0</v>
      </c>
      <c r="F103" s="120"/>
      <c r="G103" s="28"/>
      <c r="H103" s="121">
        <f>'#9'!$R$17</f>
        <v>0</v>
      </c>
      <c r="I103" s="121"/>
      <c r="J103" s="27"/>
      <c r="K103" s="121">
        <f t="shared" si="18"/>
        <v>0</v>
      </c>
      <c r="L103" s="121"/>
      <c r="N103" s="47">
        <f t="shared" si="19"/>
        <v>0</v>
      </c>
      <c r="O103" s="68"/>
      <c r="P103" s="68"/>
      <c r="Q103" s="68"/>
    </row>
    <row r="104" spans="1:17" ht="12.75" customHeight="1">
      <c r="A104" s="26" t="str">
        <f>$A$16</f>
        <v>HOLIDAY LEAVE</v>
      </c>
      <c r="B104" s="120">
        <f t="shared" si="17"/>
        <v>0</v>
      </c>
      <c r="C104" s="120"/>
      <c r="D104" s="67"/>
      <c r="E104" s="120">
        <v>0</v>
      </c>
      <c r="F104" s="120"/>
      <c r="G104" s="28"/>
      <c r="H104" s="120">
        <f>'#9'!$R$18</f>
        <v>0</v>
      </c>
      <c r="I104" s="120"/>
      <c r="J104" s="67"/>
      <c r="K104" s="121">
        <f t="shared" si="18"/>
        <v>0</v>
      </c>
      <c r="L104" s="121"/>
      <c r="N104" s="47">
        <f t="shared" si="19"/>
        <v>0</v>
      </c>
      <c r="O104" s="68"/>
      <c r="P104" s="68"/>
      <c r="Q104" s="68"/>
    </row>
    <row r="105" spans="1:17" ht="12.75" customHeight="1">
      <c r="A105" s="26" t="str">
        <f>$A$17</f>
        <v>VOLUNTARY LWOP</v>
      </c>
      <c r="B105" s="120">
        <f t="shared" si="17"/>
        <v>0</v>
      </c>
      <c r="C105" s="120"/>
      <c r="D105" s="67"/>
      <c r="E105" s="120">
        <v>0</v>
      </c>
      <c r="F105" s="120"/>
      <c r="G105" s="73"/>
      <c r="H105" s="120">
        <f>'#9'!$R$22</f>
        <v>0</v>
      </c>
      <c r="I105" s="120"/>
      <c r="J105" s="67"/>
      <c r="K105" s="121">
        <f t="shared" si="18"/>
        <v>0</v>
      </c>
      <c r="L105" s="121"/>
      <c r="N105" s="47">
        <f t="shared" si="19"/>
        <v>0</v>
      </c>
      <c r="O105" s="68"/>
      <c r="P105" s="68"/>
      <c r="Q105" s="68"/>
    </row>
    <row r="106" spans="1:17" ht="12.75" customHeight="1">
      <c r="A106" s="26" t="str">
        <f>$A$18</f>
        <v>VACATION PAYOUT</v>
      </c>
      <c r="B106" s="120">
        <f t="shared" si="17"/>
        <v>0</v>
      </c>
      <c r="C106" s="120"/>
      <c r="D106" s="67"/>
      <c r="E106" s="120">
        <v>0</v>
      </c>
      <c r="F106" s="120"/>
      <c r="G106" s="73"/>
      <c r="H106" s="120">
        <f>'#9'!$R$23</f>
        <v>0</v>
      </c>
      <c r="I106" s="120"/>
      <c r="J106" s="67"/>
      <c r="K106" s="121">
        <f t="shared" si="18"/>
        <v>0</v>
      </c>
      <c r="L106" s="121"/>
      <c r="M106" s="74"/>
      <c r="N106" s="47">
        <f t="shared" si="19"/>
        <v>0</v>
      </c>
      <c r="O106" s="68"/>
      <c r="P106" s="68"/>
      <c r="Q106" s="68"/>
    </row>
    <row r="107" ht="12.75" customHeight="1">
      <c r="N107" s="47"/>
    </row>
    <row r="108" spans="1:14" ht="12.75" customHeight="1">
      <c r="A108" s="43"/>
      <c r="B108" s="15"/>
      <c r="C108" s="15"/>
      <c r="D108" s="15"/>
      <c r="E108" s="15"/>
      <c r="F108" s="15"/>
      <c r="G108" s="25" t="s">
        <v>60</v>
      </c>
      <c r="H108" s="15"/>
      <c r="I108" s="15"/>
      <c r="J108" s="15"/>
      <c r="K108" s="15"/>
      <c r="L108" s="15"/>
      <c r="N108" s="47"/>
    </row>
    <row r="109" spans="2:19" ht="12.75" customHeight="1">
      <c r="B109" s="126" t="s">
        <v>30</v>
      </c>
      <c r="C109" s="126"/>
      <c r="E109" s="124" t="s">
        <v>31</v>
      </c>
      <c r="F109" s="124"/>
      <c r="H109" s="124" t="s">
        <v>36</v>
      </c>
      <c r="I109" s="124"/>
      <c r="K109" s="126" t="s">
        <v>32</v>
      </c>
      <c r="L109" s="126"/>
      <c r="N109" s="47"/>
      <c r="R109" s="4"/>
      <c r="S109" s="4"/>
    </row>
    <row r="110" spans="2:19" ht="12.75" customHeight="1">
      <c r="B110" s="127"/>
      <c r="C110" s="127"/>
      <c r="E110" s="127"/>
      <c r="F110" s="127"/>
      <c r="H110" s="127"/>
      <c r="I110" s="127"/>
      <c r="K110" s="127"/>
      <c r="L110" s="127"/>
      <c r="N110" s="47"/>
      <c r="R110" s="4"/>
      <c r="S110" s="4"/>
    </row>
    <row r="111" spans="1:19" ht="12.75" customHeight="1">
      <c r="A111" s="20" t="str">
        <f>$A$12</f>
        <v>SICK LEAVE</v>
      </c>
      <c r="B111" s="125">
        <f aca="true" t="shared" si="20" ref="B111:B117">K100</f>
        <v>33.3</v>
      </c>
      <c r="C111" s="125"/>
      <c r="D111" s="77"/>
      <c r="E111" s="122">
        <v>3.7</v>
      </c>
      <c r="F111" s="123"/>
      <c r="G111" s="25"/>
      <c r="H111" s="121">
        <f>'#10'!$R$14</f>
        <v>0</v>
      </c>
      <c r="I111" s="121"/>
      <c r="J111" s="20"/>
      <c r="K111" s="121">
        <f aca="true" t="shared" si="21" ref="K111:K117">+B111+E111-H111</f>
        <v>37</v>
      </c>
      <c r="L111" s="121"/>
      <c r="N111" s="47">
        <f t="shared" si="19"/>
        <v>4.625</v>
      </c>
      <c r="O111" s="68"/>
      <c r="P111" s="68"/>
      <c r="Q111" s="68"/>
      <c r="R111" s="4"/>
      <c r="S111" s="4"/>
    </row>
    <row r="112" spans="1:19" ht="12.75" customHeight="1">
      <c r="A112" s="20" t="str">
        <f>$A$13</f>
        <v>VACATION</v>
      </c>
      <c r="B112" s="125">
        <f t="shared" si="20"/>
        <v>0</v>
      </c>
      <c r="C112" s="125"/>
      <c r="D112" s="72"/>
      <c r="E112" s="122">
        <f>E13</f>
        <v>0</v>
      </c>
      <c r="F112" s="123"/>
      <c r="G112" s="46"/>
      <c r="H112" s="121">
        <f>'#10'!$R$15+'#10'!$R$23</f>
        <v>0</v>
      </c>
      <c r="I112" s="121"/>
      <c r="J112" s="45"/>
      <c r="K112" s="128">
        <f t="shared" si="21"/>
        <v>0</v>
      </c>
      <c r="L112" s="128"/>
      <c r="N112" s="47">
        <f t="shared" si="19"/>
        <v>0</v>
      </c>
      <c r="O112" s="47">
        <f>$E$7-K112</f>
        <v>0</v>
      </c>
      <c r="P112" s="47">
        <f>O112/8</f>
        <v>0</v>
      </c>
      <c r="Q112" s="47">
        <f>_xlfn.IFERROR(ROUNDDOWN(O112/$D$7,0)*2,0)</f>
        <v>0</v>
      </c>
      <c r="R112" s="4"/>
      <c r="S112" s="4"/>
    </row>
    <row r="113" spans="1:19" ht="12.75" customHeight="1">
      <c r="A113" s="20" t="str">
        <f>$A$14</f>
        <v>ADMIN LEAVE BALANCE</v>
      </c>
      <c r="B113" s="125">
        <f t="shared" si="20"/>
        <v>80</v>
      </c>
      <c r="C113" s="125"/>
      <c r="D113" s="72"/>
      <c r="E113" s="120">
        <v>0</v>
      </c>
      <c r="F113" s="120"/>
      <c r="G113" s="46"/>
      <c r="H113" s="121">
        <f>'#10'!$R$16</f>
        <v>0</v>
      </c>
      <c r="I113" s="121"/>
      <c r="J113" s="45"/>
      <c r="K113" s="128">
        <f t="shared" si="21"/>
        <v>80</v>
      </c>
      <c r="L113" s="128"/>
      <c r="N113" s="47">
        <f t="shared" si="19"/>
        <v>10</v>
      </c>
      <c r="O113" s="68"/>
      <c r="P113" s="68"/>
      <c r="Q113" s="68"/>
      <c r="R113" s="4"/>
      <c r="S113" s="4"/>
    </row>
    <row r="114" spans="1:17" ht="12.75" customHeight="1">
      <c r="A114" s="26" t="str">
        <f>$A$15</f>
        <v>FLOATING HOLIDAY</v>
      </c>
      <c r="B114" s="120">
        <f t="shared" si="20"/>
        <v>0</v>
      </c>
      <c r="C114" s="120"/>
      <c r="D114" s="67"/>
      <c r="E114" s="120">
        <v>0</v>
      </c>
      <c r="F114" s="120"/>
      <c r="G114" s="28"/>
      <c r="H114" s="121">
        <f>'#10'!$R$17</f>
        <v>0</v>
      </c>
      <c r="I114" s="121"/>
      <c r="J114" s="27"/>
      <c r="K114" s="121">
        <f t="shared" si="21"/>
        <v>0</v>
      </c>
      <c r="L114" s="121"/>
      <c r="N114" s="47">
        <f t="shared" si="19"/>
        <v>0</v>
      </c>
      <c r="O114" s="68"/>
      <c r="P114" s="68"/>
      <c r="Q114" s="68"/>
    </row>
    <row r="115" spans="1:17" ht="12.75" customHeight="1">
      <c r="A115" s="26" t="str">
        <f>$A$16</f>
        <v>HOLIDAY LEAVE</v>
      </c>
      <c r="B115" s="120">
        <f t="shared" si="20"/>
        <v>0</v>
      </c>
      <c r="C115" s="120"/>
      <c r="D115" s="67"/>
      <c r="E115" s="120">
        <v>0</v>
      </c>
      <c r="F115" s="120"/>
      <c r="G115" s="28"/>
      <c r="H115" s="120">
        <f>'#10'!$R$18</f>
        <v>0</v>
      </c>
      <c r="I115" s="120"/>
      <c r="J115" s="67"/>
      <c r="K115" s="121">
        <f t="shared" si="21"/>
        <v>0</v>
      </c>
      <c r="L115" s="121"/>
      <c r="N115" s="47">
        <f t="shared" si="19"/>
        <v>0</v>
      </c>
      <c r="O115" s="68"/>
      <c r="P115" s="68"/>
      <c r="Q115" s="68"/>
    </row>
    <row r="116" spans="1:17" ht="12.75" customHeight="1">
      <c r="A116" s="26" t="str">
        <f>$A$17</f>
        <v>VOLUNTARY LWOP</v>
      </c>
      <c r="B116" s="120">
        <f t="shared" si="20"/>
        <v>0</v>
      </c>
      <c r="C116" s="120"/>
      <c r="D116" s="67"/>
      <c r="E116" s="120">
        <v>0</v>
      </c>
      <c r="F116" s="120"/>
      <c r="G116" s="73"/>
      <c r="H116" s="120">
        <f>'#10'!$R$22</f>
        <v>0</v>
      </c>
      <c r="I116" s="120"/>
      <c r="J116" s="67"/>
      <c r="K116" s="121">
        <f t="shared" si="21"/>
        <v>0</v>
      </c>
      <c r="L116" s="121"/>
      <c r="N116" s="47">
        <f t="shared" si="19"/>
        <v>0</v>
      </c>
      <c r="O116" s="68"/>
      <c r="P116" s="68"/>
      <c r="Q116" s="68"/>
    </row>
    <row r="117" spans="1:17" ht="12.75" customHeight="1">
      <c r="A117" s="26" t="str">
        <f>$A$18</f>
        <v>VACATION PAYOUT</v>
      </c>
      <c r="B117" s="120">
        <f t="shared" si="20"/>
        <v>0</v>
      </c>
      <c r="C117" s="120"/>
      <c r="D117" s="67"/>
      <c r="E117" s="120">
        <v>0</v>
      </c>
      <c r="F117" s="120"/>
      <c r="G117" s="73"/>
      <c r="H117" s="120">
        <f>'#10'!$R$23</f>
        <v>0</v>
      </c>
      <c r="I117" s="120"/>
      <c r="J117" s="67"/>
      <c r="K117" s="121">
        <f t="shared" si="21"/>
        <v>0</v>
      </c>
      <c r="L117" s="121"/>
      <c r="M117" s="74"/>
      <c r="N117" s="47">
        <f t="shared" si="19"/>
        <v>0</v>
      </c>
      <c r="O117" s="68"/>
      <c r="P117" s="68"/>
      <c r="Q117" s="68"/>
    </row>
    <row r="118" ht="12.75" customHeight="1">
      <c r="N118" s="47"/>
    </row>
    <row r="119" spans="1:14" ht="12.75" customHeight="1">
      <c r="A119" s="43"/>
      <c r="B119" s="15"/>
      <c r="C119" s="15"/>
      <c r="D119" s="15"/>
      <c r="E119" s="15"/>
      <c r="F119" s="15"/>
      <c r="G119" s="25" t="s">
        <v>61</v>
      </c>
      <c r="H119" s="15"/>
      <c r="I119" s="15"/>
      <c r="J119" s="15"/>
      <c r="K119" s="15"/>
      <c r="L119" s="15"/>
      <c r="N119" s="47"/>
    </row>
    <row r="120" spans="2:14" ht="12.75" customHeight="1">
      <c r="B120" s="126" t="s">
        <v>30</v>
      </c>
      <c r="C120" s="126"/>
      <c r="E120" s="124" t="s">
        <v>31</v>
      </c>
      <c r="F120" s="124"/>
      <c r="H120" s="124" t="s">
        <v>36</v>
      </c>
      <c r="I120" s="124"/>
      <c r="K120" s="126" t="s">
        <v>32</v>
      </c>
      <c r="L120" s="126"/>
      <c r="N120" s="47"/>
    </row>
    <row r="121" spans="2:14" ht="12.75" customHeight="1">
      <c r="B121" s="127"/>
      <c r="C121" s="127"/>
      <c r="E121" s="127"/>
      <c r="F121" s="127"/>
      <c r="H121" s="127"/>
      <c r="I121" s="127"/>
      <c r="K121" s="127"/>
      <c r="L121" s="127"/>
      <c r="N121" s="47"/>
    </row>
    <row r="122" spans="1:17" ht="12.75" customHeight="1">
      <c r="A122" s="20" t="str">
        <f>$A$12</f>
        <v>SICK LEAVE</v>
      </c>
      <c r="B122" s="125">
        <f aca="true" t="shared" si="22" ref="B122:B128">K111</f>
        <v>37</v>
      </c>
      <c r="C122" s="125"/>
      <c r="D122" s="77"/>
      <c r="E122" s="122">
        <v>3.7</v>
      </c>
      <c r="F122" s="123"/>
      <c r="G122" s="25"/>
      <c r="H122" s="121">
        <f>'#11'!$R$14</f>
        <v>0</v>
      </c>
      <c r="I122" s="121"/>
      <c r="J122" s="20"/>
      <c r="K122" s="121">
        <f aca="true" t="shared" si="23" ref="K122:K128">+B122+E122-H122</f>
        <v>40.7</v>
      </c>
      <c r="L122" s="121"/>
      <c r="N122" s="47">
        <f t="shared" si="19"/>
        <v>5.0875</v>
      </c>
      <c r="O122" s="68"/>
      <c r="P122" s="68"/>
      <c r="Q122" s="68"/>
    </row>
    <row r="123" spans="1:17" ht="12.75" customHeight="1">
      <c r="A123" s="20" t="str">
        <f>$A$13</f>
        <v>VACATION</v>
      </c>
      <c r="B123" s="125">
        <f t="shared" si="22"/>
        <v>0</v>
      </c>
      <c r="C123" s="125"/>
      <c r="D123" s="72"/>
      <c r="E123" s="122">
        <f>E13</f>
        <v>0</v>
      </c>
      <c r="F123" s="123"/>
      <c r="G123" s="46"/>
      <c r="H123" s="121">
        <f>'#11'!$R$15+'#11'!$R$23</f>
        <v>0</v>
      </c>
      <c r="I123" s="121"/>
      <c r="J123" s="45"/>
      <c r="K123" s="128">
        <f t="shared" si="23"/>
        <v>0</v>
      </c>
      <c r="L123" s="128"/>
      <c r="N123" s="47">
        <f t="shared" si="19"/>
        <v>0</v>
      </c>
      <c r="O123" s="47">
        <f>$E$7-K123</f>
        <v>0</v>
      </c>
      <c r="P123" s="47">
        <f>O123/8</f>
        <v>0</v>
      </c>
      <c r="Q123" s="47">
        <f>_xlfn.IFERROR(ROUNDDOWN(O123/$D$7,0)*2,0)</f>
        <v>0</v>
      </c>
    </row>
    <row r="124" spans="1:17" ht="12.75" customHeight="1">
      <c r="A124" s="20" t="str">
        <f>$A$14</f>
        <v>ADMIN LEAVE BALANCE</v>
      </c>
      <c r="B124" s="125">
        <f t="shared" si="22"/>
        <v>80</v>
      </c>
      <c r="C124" s="125"/>
      <c r="D124" s="72"/>
      <c r="E124" s="120">
        <v>0</v>
      </c>
      <c r="F124" s="120"/>
      <c r="G124" s="46"/>
      <c r="H124" s="121">
        <f>'#11'!$R$16</f>
        <v>0</v>
      </c>
      <c r="I124" s="121"/>
      <c r="J124" s="45"/>
      <c r="K124" s="128">
        <f t="shared" si="23"/>
        <v>80</v>
      </c>
      <c r="L124" s="128"/>
      <c r="N124" s="47">
        <f t="shared" si="19"/>
        <v>10</v>
      </c>
      <c r="O124" s="68"/>
      <c r="P124" s="68"/>
      <c r="Q124" s="68"/>
    </row>
    <row r="125" spans="1:17" ht="12.75" customHeight="1">
      <c r="A125" s="26" t="str">
        <f>$A$15</f>
        <v>FLOATING HOLIDAY</v>
      </c>
      <c r="B125" s="120">
        <f t="shared" si="22"/>
        <v>0</v>
      </c>
      <c r="C125" s="120"/>
      <c r="D125" s="67"/>
      <c r="E125" s="120">
        <v>0</v>
      </c>
      <c r="F125" s="120"/>
      <c r="G125" s="28"/>
      <c r="H125" s="121">
        <f>'#11'!$R$17</f>
        <v>0</v>
      </c>
      <c r="I125" s="121"/>
      <c r="J125" s="27"/>
      <c r="K125" s="121">
        <f t="shared" si="23"/>
        <v>0</v>
      </c>
      <c r="L125" s="121"/>
      <c r="N125" s="47">
        <f t="shared" si="19"/>
        <v>0</v>
      </c>
      <c r="O125" s="68"/>
      <c r="P125" s="68"/>
      <c r="Q125" s="68"/>
    </row>
    <row r="126" spans="1:17" ht="12.75" customHeight="1">
      <c r="A126" s="26" t="str">
        <f>$A$16</f>
        <v>HOLIDAY LEAVE</v>
      </c>
      <c r="B126" s="120">
        <f t="shared" si="22"/>
        <v>0</v>
      </c>
      <c r="C126" s="120"/>
      <c r="D126" s="67"/>
      <c r="E126" s="120">
        <v>0</v>
      </c>
      <c r="F126" s="120"/>
      <c r="G126" s="28"/>
      <c r="H126" s="120">
        <f>'#11'!$R$18</f>
        <v>0</v>
      </c>
      <c r="I126" s="120"/>
      <c r="J126" s="67"/>
      <c r="K126" s="121">
        <f t="shared" si="23"/>
        <v>0</v>
      </c>
      <c r="L126" s="121"/>
      <c r="N126" s="47">
        <f t="shared" si="19"/>
        <v>0</v>
      </c>
      <c r="O126" s="68"/>
      <c r="P126" s="68"/>
      <c r="Q126" s="68"/>
    </row>
    <row r="127" spans="1:17" ht="12.75" customHeight="1">
      <c r="A127" s="26" t="str">
        <f>$A$17</f>
        <v>VOLUNTARY LWOP</v>
      </c>
      <c r="B127" s="120">
        <f t="shared" si="22"/>
        <v>0</v>
      </c>
      <c r="C127" s="120"/>
      <c r="D127" s="67"/>
      <c r="E127" s="120">
        <v>0</v>
      </c>
      <c r="F127" s="120"/>
      <c r="G127" s="73"/>
      <c r="H127" s="120">
        <f>'#11'!$R$22</f>
        <v>0</v>
      </c>
      <c r="I127" s="120"/>
      <c r="J127" s="67"/>
      <c r="K127" s="121">
        <f t="shared" si="23"/>
        <v>0</v>
      </c>
      <c r="L127" s="121"/>
      <c r="N127" s="47">
        <f t="shared" si="19"/>
        <v>0</v>
      </c>
      <c r="O127" s="68"/>
      <c r="P127" s="68"/>
      <c r="Q127" s="68"/>
    </row>
    <row r="128" spans="1:17" ht="12.75" customHeight="1">
      <c r="A128" s="26" t="str">
        <f>$A$18</f>
        <v>VACATION PAYOUT</v>
      </c>
      <c r="B128" s="120">
        <f t="shared" si="22"/>
        <v>0</v>
      </c>
      <c r="C128" s="120"/>
      <c r="D128" s="67"/>
      <c r="E128" s="120">
        <v>0</v>
      </c>
      <c r="F128" s="120"/>
      <c r="G128" s="73"/>
      <c r="H128" s="120">
        <f>'#11'!$R$23</f>
        <v>0</v>
      </c>
      <c r="I128" s="120"/>
      <c r="J128" s="67"/>
      <c r="K128" s="121">
        <f t="shared" si="23"/>
        <v>0</v>
      </c>
      <c r="L128" s="121"/>
      <c r="M128" s="74"/>
      <c r="N128" s="47">
        <f t="shared" si="19"/>
        <v>0</v>
      </c>
      <c r="O128" s="68"/>
      <c r="P128" s="68"/>
      <c r="Q128" s="68"/>
    </row>
    <row r="129" ht="12.75" customHeight="1">
      <c r="N129" s="47"/>
    </row>
    <row r="130" spans="1:14" ht="12.75" customHeight="1">
      <c r="A130" s="43"/>
      <c r="B130" s="15"/>
      <c r="C130" s="15"/>
      <c r="D130" s="15"/>
      <c r="E130" s="15"/>
      <c r="F130" s="15"/>
      <c r="G130" s="25" t="s">
        <v>62</v>
      </c>
      <c r="H130" s="15"/>
      <c r="I130" s="15"/>
      <c r="J130" s="15"/>
      <c r="K130" s="15"/>
      <c r="L130" s="15"/>
      <c r="N130" s="47"/>
    </row>
    <row r="131" spans="2:14" ht="12.75" customHeight="1">
      <c r="B131" s="126" t="s">
        <v>30</v>
      </c>
      <c r="C131" s="126"/>
      <c r="E131" s="124" t="s">
        <v>31</v>
      </c>
      <c r="F131" s="124"/>
      <c r="H131" s="124" t="s">
        <v>36</v>
      </c>
      <c r="I131" s="124"/>
      <c r="K131" s="126" t="s">
        <v>32</v>
      </c>
      <c r="L131" s="126"/>
      <c r="N131" s="47"/>
    </row>
    <row r="132" spans="2:14" ht="12.75" customHeight="1">
      <c r="B132" s="127"/>
      <c r="C132" s="127"/>
      <c r="E132" s="127"/>
      <c r="F132" s="127"/>
      <c r="H132" s="127"/>
      <c r="I132" s="127"/>
      <c r="K132" s="127"/>
      <c r="L132" s="127"/>
      <c r="N132" s="47"/>
    </row>
    <row r="133" spans="1:17" ht="12.75" customHeight="1">
      <c r="A133" s="20" t="str">
        <f>$A$12</f>
        <v>SICK LEAVE</v>
      </c>
      <c r="B133" s="125">
        <f aca="true" t="shared" si="24" ref="B133:B139">K122</f>
        <v>40.7</v>
      </c>
      <c r="C133" s="125"/>
      <c r="D133" s="77"/>
      <c r="E133" s="122">
        <v>3.7</v>
      </c>
      <c r="F133" s="123"/>
      <c r="G133" s="25"/>
      <c r="H133" s="121">
        <f>'#12'!$R$14</f>
        <v>0</v>
      </c>
      <c r="I133" s="121"/>
      <c r="J133" s="20"/>
      <c r="K133" s="121">
        <f aca="true" t="shared" si="25" ref="K133:K139">+B133+E133-H133</f>
        <v>44.400000000000006</v>
      </c>
      <c r="L133" s="121"/>
      <c r="N133" s="47">
        <f t="shared" si="19"/>
        <v>5.550000000000001</v>
      </c>
      <c r="O133" s="68"/>
      <c r="P133" s="68"/>
      <c r="Q133" s="68"/>
    </row>
    <row r="134" spans="1:17" ht="12.75" customHeight="1">
      <c r="A134" s="20" t="str">
        <f>$A$13</f>
        <v>VACATION</v>
      </c>
      <c r="B134" s="125">
        <f t="shared" si="24"/>
        <v>0</v>
      </c>
      <c r="C134" s="125"/>
      <c r="D134" s="72"/>
      <c r="E134" s="122">
        <f>E13</f>
        <v>0</v>
      </c>
      <c r="F134" s="123"/>
      <c r="G134" s="46"/>
      <c r="H134" s="121">
        <f>'#12'!$R$15+'#12'!$R$23</f>
        <v>0</v>
      </c>
      <c r="I134" s="121"/>
      <c r="J134" s="45"/>
      <c r="K134" s="128">
        <f t="shared" si="25"/>
        <v>0</v>
      </c>
      <c r="L134" s="128"/>
      <c r="N134" s="47">
        <f t="shared" si="19"/>
        <v>0</v>
      </c>
      <c r="O134" s="47">
        <f>$E$7-K134</f>
        <v>0</v>
      </c>
      <c r="P134" s="47">
        <f>O134/8</f>
        <v>0</v>
      </c>
      <c r="Q134" s="47">
        <f>_xlfn.IFERROR(ROUNDDOWN(O134/$D$7,0)*2,0)</f>
        <v>0</v>
      </c>
    </row>
    <row r="135" spans="1:17" ht="12.75" customHeight="1">
      <c r="A135" s="20" t="str">
        <f>$A$14</f>
        <v>ADMIN LEAVE BALANCE</v>
      </c>
      <c r="B135" s="125">
        <f t="shared" si="24"/>
        <v>80</v>
      </c>
      <c r="C135" s="125"/>
      <c r="D135" s="72"/>
      <c r="E135" s="120">
        <v>0</v>
      </c>
      <c r="F135" s="120"/>
      <c r="G135" s="46"/>
      <c r="H135" s="121">
        <f>'#12'!$R$16</f>
        <v>0</v>
      </c>
      <c r="I135" s="121"/>
      <c r="J135" s="45"/>
      <c r="K135" s="128">
        <f t="shared" si="25"/>
        <v>80</v>
      </c>
      <c r="L135" s="128"/>
      <c r="N135" s="47">
        <f t="shared" si="19"/>
        <v>10</v>
      </c>
      <c r="O135" s="68"/>
      <c r="P135" s="68"/>
      <c r="Q135" s="68"/>
    </row>
    <row r="136" spans="1:17" ht="12.75" customHeight="1">
      <c r="A136" s="26" t="str">
        <f>$A$15</f>
        <v>FLOATING HOLIDAY</v>
      </c>
      <c r="B136" s="120">
        <f t="shared" si="24"/>
        <v>0</v>
      </c>
      <c r="C136" s="120"/>
      <c r="D136" s="67"/>
      <c r="E136" s="120">
        <v>0</v>
      </c>
      <c r="F136" s="120"/>
      <c r="G136" s="28"/>
      <c r="H136" s="121">
        <f>'#12'!$R$17</f>
        <v>0</v>
      </c>
      <c r="I136" s="121"/>
      <c r="J136" s="27"/>
      <c r="K136" s="121">
        <f t="shared" si="25"/>
        <v>0</v>
      </c>
      <c r="L136" s="121"/>
      <c r="N136" s="47">
        <f t="shared" si="19"/>
        <v>0</v>
      </c>
      <c r="O136" s="68"/>
      <c r="P136" s="68"/>
      <c r="Q136" s="68"/>
    </row>
    <row r="137" spans="1:17" ht="12.75" customHeight="1">
      <c r="A137" s="26" t="str">
        <f>$A$16</f>
        <v>HOLIDAY LEAVE</v>
      </c>
      <c r="B137" s="120">
        <f t="shared" si="24"/>
        <v>0</v>
      </c>
      <c r="C137" s="120"/>
      <c r="D137" s="67"/>
      <c r="E137" s="120">
        <v>0</v>
      </c>
      <c r="F137" s="120"/>
      <c r="G137" s="28"/>
      <c r="H137" s="120">
        <f>'#12'!$R$18</f>
        <v>0</v>
      </c>
      <c r="I137" s="120"/>
      <c r="J137" s="67"/>
      <c r="K137" s="121">
        <f t="shared" si="25"/>
        <v>0</v>
      </c>
      <c r="L137" s="121"/>
      <c r="N137" s="47">
        <f t="shared" si="19"/>
        <v>0</v>
      </c>
      <c r="O137" s="68"/>
      <c r="P137" s="68"/>
      <c r="Q137" s="68"/>
    </row>
    <row r="138" spans="1:17" ht="12.75" customHeight="1">
      <c r="A138" s="26" t="str">
        <f>$A$17</f>
        <v>VOLUNTARY LWOP</v>
      </c>
      <c r="B138" s="120">
        <f t="shared" si="24"/>
        <v>0</v>
      </c>
      <c r="C138" s="120"/>
      <c r="D138" s="67"/>
      <c r="E138" s="120">
        <v>0</v>
      </c>
      <c r="F138" s="120"/>
      <c r="G138" s="73"/>
      <c r="H138" s="120">
        <f>'#12'!$R$22</f>
        <v>0</v>
      </c>
      <c r="I138" s="120"/>
      <c r="J138" s="67"/>
      <c r="K138" s="121">
        <f t="shared" si="25"/>
        <v>0</v>
      </c>
      <c r="L138" s="121"/>
      <c r="N138" s="47">
        <f t="shared" si="19"/>
        <v>0</v>
      </c>
      <c r="O138" s="68"/>
      <c r="P138" s="68"/>
      <c r="Q138" s="68"/>
    </row>
    <row r="139" spans="1:17" ht="12.75" customHeight="1">
      <c r="A139" s="26" t="str">
        <f>$A$18</f>
        <v>VACATION PAYOUT</v>
      </c>
      <c r="B139" s="120">
        <f t="shared" si="24"/>
        <v>0</v>
      </c>
      <c r="C139" s="120"/>
      <c r="D139" s="67"/>
      <c r="E139" s="120">
        <v>0</v>
      </c>
      <c r="F139" s="120"/>
      <c r="G139" s="73"/>
      <c r="H139" s="120">
        <f>'#12'!$R$23</f>
        <v>0</v>
      </c>
      <c r="I139" s="120"/>
      <c r="J139" s="67"/>
      <c r="K139" s="121">
        <f t="shared" si="25"/>
        <v>0</v>
      </c>
      <c r="L139" s="121"/>
      <c r="M139" s="74"/>
      <c r="N139" s="47">
        <f t="shared" si="19"/>
        <v>0</v>
      </c>
      <c r="O139" s="68"/>
      <c r="P139" s="68"/>
      <c r="Q139" s="68"/>
    </row>
    <row r="140" ht="12.75" customHeight="1">
      <c r="N140" s="47"/>
    </row>
    <row r="141" spans="1:14" ht="12.75" customHeight="1">
      <c r="A141" s="43"/>
      <c r="B141" s="15"/>
      <c r="C141" s="15"/>
      <c r="D141" s="15"/>
      <c r="E141" s="15"/>
      <c r="F141" s="15"/>
      <c r="G141" s="25" t="s">
        <v>63</v>
      </c>
      <c r="H141" s="15"/>
      <c r="I141" s="15"/>
      <c r="J141" s="15"/>
      <c r="K141" s="15"/>
      <c r="L141" s="15"/>
      <c r="N141" s="47"/>
    </row>
    <row r="142" spans="2:14" ht="12.75" customHeight="1">
      <c r="B142" s="126" t="s">
        <v>30</v>
      </c>
      <c r="C142" s="126"/>
      <c r="E142" s="124" t="s">
        <v>31</v>
      </c>
      <c r="F142" s="124"/>
      <c r="H142" s="124" t="s">
        <v>36</v>
      </c>
      <c r="I142" s="124"/>
      <c r="K142" s="126" t="s">
        <v>32</v>
      </c>
      <c r="L142" s="126"/>
      <c r="N142" s="47"/>
    </row>
    <row r="143" spans="2:14" ht="12.75" customHeight="1">
      <c r="B143" s="127"/>
      <c r="C143" s="127"/>
      <c r="E143" s="127"/>
      <c r="F143" s="127"/>
      <c r="H143" s="127"/>
      <c r="I143" s="127"/>
      <c r="K143" s="127"/>
      <c r="L143" s="127"/>
      <c r="N143" s="47"/>
    </row>
    <row r="144" spans="1:17" ht="12.75" customHeight="1">
      <c r="A144" s="20" t="str">
        <f>$A$12</f>
        <v>SICK LEAVE</v>
      </c>
      <c r="B144" s="125">
        <f aca="true" t="shared" si="26" ref="B144:B150">K133</f>
        <v>44.400000000000006</v>
      </c>
      <c r="C144" s="125"/>
      <c r="D144" s="77"/>
      <c r="E144" s="122">
        <v>3.7</v>
      </c>
      <c r="F144" s="123"/>
      <c r="G144" s="25"/>
      <c r="H144" s="121">
        <f>'#13'!$R$14</f>
        <v>0</v>
      </c>
      <c r="I144" s="121"/>
      <c r="J144" s="20"/>
      <c r="K144" s="121">
        <f aca="true" t="shared" si="27" ref="K144:K150">+B144+E144-H144</f>
        <v>48.10000000000001</v>
      </c>
      <c r="L144" s="121"/>
      <c r="N144" s="47">
        <f t="shared" si="19"/>
        <v>6.012500000000001</v>
      </c>
      <c r="O144" s="68"/>
      <c r="P144" s="68"/>
      <c r="Q144" s="68"/>
    </row>
    <row r="145" spans="1:17" ht="12.75" customHeight="1">
      <c r="A145" s="20" t="str">
        <f>$A$13</f>
        <v>VACATION</v>
      </c>
      <c r="B145" s="125">
        <f t="shared" si="26"/>
        <v>0</v>
      </c>
      <c r="C145" s="125"/>
      <c r="D145" s="72"/>
      <c r="E145" s="122">
        <f>E13</f>
        <v>0</v>
      </c>
      <c r="F145" s="123"/>
      <c r="G145" s="46"/>
      <c r="H145" s="121">
        <f>'#13'!$R$15+'#13'!$R$23</f>
        <v>0</v>
      </c>
      <c r="I145" s="121"/>
      <c r="J145" s="45"/>
      <c r="K145" s="128">
        <f t="shared" si="27"/>
        <v>0</v>
      </c>
      <c r="L145" s="128"/>
      <c r="N145" s="47">
        <f t="shared" si="19"/>
        <v>0</v>
      </c>
      <c r="O145" s="47">
        <f>$E$7-K145</f>
        <v>0</v>
      </c>
      <c r="P145" s="47">
        <f>O145/8</f>
        <v>0</v>
      </c>
      <c r="Q145" s="47">
        <f>_xlfn.IFERROR(ROUNDDOWN(O145/$D$7,0)*2,0)</f>
        <v>0</v>
      </c>
    </row>
    <row r="146" spans="1:17" ht="12.75" customHeight="1">
      <c r="A146" s="20" t="str">
        <f>$A$14</f>
        <v>ADMIN LEAVE BALANCE</v>
      </c>
      <c r="B146" s="125">
        <f t="shared" si="26"/>
        <v>80</v>
      </c>
      <c r="C146" s="125"/>
      <c r="D146" s="72"/>
      <c r="E146" s="120">
        <v>0</v>
      </c>
      <c r="F146" s="120"/>
      <c r="G146" s="46"/>
      <c r="H146" s="121">
        <f>'#13'!$R$16</f>
        <v>0</v>
      </c>
      <c r="I146" s="121"/>
      <c r="J146" s="45"/>
      <c r="K146" s="128">
        <f t="shared" si="27"/>
        <v>80</v>
      </c>
      <c r="L146" s="128"/>
      <c r="N146" s="47">
        <f t="shared" si="19"/>
        <v>10</v>
      </c>
      <c r="O146" s="68"/>
      <c r="P146" s="68"/>
      <c r="Q146" s="68"/>
    </row>
    <row r="147" spans="1:17" ht="12.75" customHeight="1">
      <c r="A147" s="26" t="str">
        <f>$A$15</f>
        <v>FLOATING HOLIDAY</v>
      </c>
      <c r="B147" s="120">
        <f t="shared" si="26"/>
        <v>0</v>
      </c>
      <c r="C147" s="120"/>
      <c r="D147" s="67"/>
      <c r="E147" s="120">
        <v>0</v>
      </c>
      <c r="F147" s="120"/>
      <c r="G147" s="28"/>
      <c r="H147" s="121">
        <f>'#13'!$R$17</f>
        <v>0</v>
      </c>
      <c r="I147" s="121"/>
      <c r="J147" s="27"/>
      <c r="K147" s="121">
        <f t="shared" si="27"/>
        <v>0</v>
      </c>
      <c r="L147" s="121"/>
      <c r="N147" s="47">
        <f t="shared" si="19"/>
        <v>0</v>
      </c>
      <c r="O147" s="68"/>
      <c r="P147" s="68"/>
      <c r="Q147" s="68"/>
    </row>
    <row r="148" spans="1:17" ht="12.75" customHeight="1">
      <c r="A148" s="26" t="str">
        <f>$A$16</f>
        <v>HOLIDAY LEAVE</v>
      </c>
      <c r="B148" s="120">
        <f t="shared" si="26"/>
        <v>0</v>
      </c>
      <c r="C148" s="120"/>
      <c r="D148" s="67"/>
      <c r="E148" s="120">
        <v>0</v>
      </c>
      <c r="F148" s="120"/>
      <c r="G148" s="28"/>
      <c r="H148" s="120">
        <f>'#13'!$R$18</f>
        <v>0</v>
      </c>
      <c r="I148" s="120"/>
      <c r="J148" s="67"/>
      <c r="K148" s="121">
        <f t="shared" si="27"/>
        <v>0</v>
      </c>
      <c r="L148" s="121"/>
      <c r="N148" s="47">
        <f>+K148/8</f>
        <v>0</v>
      </c>
      <c r="O148" s="68"/>
      <c r="P148" s="68"/>
      <c r="Q148" s="68"/>
    </row>
    <row r="149" spans="1:17" ht="12.75" customHeight="1">
      <c r="A149" s="26" t="str">
        <f>$A$17</f>
        <v>VOLUNTARY LWOP</v>
      </c>
      <c r="B149" s="120">
        <f t="shared" si="26"/>
        <v>0</v>
      </c>
      <c r="C149" s="120"/>
      <c r="D149" s="67"/>
      <c r="E149" s="120">
        <v>0</v>
      </c>
      <c r="F149" s="120"/>
      <c r="G149" s="73"/>
      <c r="H149" s="120">
        <f>'#13'!$R$22</f>
        <v>0</v>
      </c>
      <c r="I149" s="120"/>
      <c r="J149" s="67"/>
      <c r="K149" s="121">
        <f t="shared" si="27"/>
        <v>0</v>
      </c>
      <c r="L149" s="121"/>
      <c r="N149" s="47">
        <f>+K149/8</f>
        <v>0</v>
      </c>
      <c r="O149" s="68"/>
      <c r="P149" s="68"/>
      <c r="Q149" s="68"/>
    </row>
    <row r="150" spans="1:17" ht="12.75" customHeight="1">
      <c r="A150" s="26" t="str">
        <f>$A$18</f>
        <v>VACATION PAYOUT</v>
      </c>
      <c r="B150" s="120">
        <f t="shared" si="26"/>
        <v>0</v>
      </c>
      <c r="C150" s="120"/>
      <c r="D150" s="67"/>
      <c r="E150" s="120">
        <v>0</v>
      </c>
      <c r="F150" s="120"/>
      <c r="G150" s="73"/>
      <c r="H150" s="120">
        <f>'#13'!$R$23</f>
        <v>0</v>
      </c>
      <c r="I150" s="120"/>
      <c r="J150" s="67"/>
      <c r="K150" s="121">
        <f t="shared" si="27"/>
        <v>0</v>
      </c>
      <c r="L150" s="121"/>
      <c r="M150" s="74"/>
      <c r="N150" s="47">
        <f>+K150/8</f>
        <v>0</v>
      </c>
      <c r="O150" s="68"/>
      <c r="P150" s="68"/>
      <c r="Q150" s="68"/>
    </row>
    <row r="151" ht="12.75" customHeight="1">
      <c r="N151" s="47"/>
    </row>
    <row r="152" spans="1:14" ht="12.75" customHeight="1">
      <c r="A152" s="43"/>
      <c r="B152" s="15"/>
      <c r="C152" s="15"/>
      <c r="D152" s="15"/>
      <c r="E152" s="15"/>
      <c r="F152" s="15"/>
      <c r="G152" s="25" t="s">
        <v>64</v>
      </c>
      <c r="H152" s="15"/>
      <c r="I152" s="15"/>
      <c r="J152" s="15"/>
      <c r="K152" s="15"/>
      <c r="L152" s="15"/>
      <c r="N152" s="47"/>
    </row>
    <row r="153" spans="2:14" ht="12.75" customHeight="1">
      <c r="B153" s="126" t="s">
        <v>30</v>
      </c>
      <c r="C153" s="126"/>
      <c r="E153" s="124" t="s">
        <v>31</v>
      </c>
      <c r="F153" s="124"/>
      <c r="H153" s="124" t="s">
        <v>36</v>
      </c>
      <c r="I153" s="124"/>
      <c r="K153" s="126" t="s">
        <v>32</v>
      </c>
      <c r="L153" s="126"/>
      <c r="N153" s="47"/>
    </row>
    <row r="154" spans="2:14" ht="12.75" customHeight="1">
      <c r="B154" s="127"/>
      <c r="C154" s="127"/>
      <c r="E154" s="127"/>
      <c r="F154" s="127"/>
      <c r="H154" s="127"/>
      <c r="I154" s="127"/>
      <c r="K154" s="127"/>
      <c r="L154" s="127"/>
      <c r="N154" s="47"/>
    </row>
    <row r="155" spans="1:17" ht="12.75" customHeight="1">
      <c r="A155" s="20" t="str">
        <f>$A$12</f>
        <v>SICK LEAVE</v>
      </c>
      <c r="B155" s="125">
        <f aca="true" t="shared" si="28" ref="B155:B161">K144</f>
        <v>48.10000000000001</v>
      </c>
      <c r="C155" s="125"/>
      <c r="D155" s="77"/>
      <c r="E155" s="122">
        <v>3.7</v>
      </c>
      <c r="F155" s="123"/>
      <c r="G155" s="25"/>
      <c r="H155" s="121">
        <f>'#14'!$R$14</f>
        <v>0</v>
      </c>
      <c r="I155" s="121"/>
      <c r="J155" s="20"/>
      <c r="K155" s="121">
        <f aca="true" t="shared" si="29" ref="K155:K161">+B155+E155-H155</f>
        <v>51.80000000000001</v>
      </c>
      <c r="L155" s="121"/>
      <c r="N155" s="47">
        <f t="shared" si="19"/>
        <v>6.475000000000001</v>
      </c>
      <c r="O155" s="68"/>
      <c r="P155" s="68"/>
      <c r="Q155" s="68"/>
    </row>
    <row r="156" spans="1:17" ht="12.75" customHeight="1">
      <c r="A156" s="20" t="str">
        <f>$A$13</f>
        <v>VACATION</v>
      </c>
      <c r="B156" s="125">
        <f t="shared" si="28"/>
        <v>0</v>
      </c>
      <c r="C156" s="125"/>
      <c r="D156" s="72"/>
      <c r="E156" s="122">
        <f>E13</f>
        <v>0</v>
      </c>
      <c r="F156" s="123"/>
      <c r="G156" s="46"/>
      <c r="H156" s="121">
        <f>'#14'!$R$15+'#14'!$R$23</f>
        <v>0</v>
      </c>
      <c r="I156" s="121"/>
      <c r="J156" s="45"/>
      <c r="K156" s="128">
        <f t="shared" si="29"/>
        <v>0</v>
      </c>
      <c r="L156" s="128"/>
      <c r="N156" s="47">
        <f t="shared" si="19"/>
        <v>0</v>
      </c>
      <c r="O156" s="47">
        <f>$E$7-K156</f>
        <v>0</v>
      </c>
      <c r="P156" s="47">
        <f>O156/8</f>
        <v>0</v>
      </c>
      <c r="Q156" s="47">
        <f>_xlfn.IFERROR(ROUNDDOWN(O156/$D$7,0)*2,0)</f>
        <v>0</v>
      </c>
    </row>
    <row r="157" spans="1:17" ht="12.75" customHeight="1">
      <c r="A157" s="20" t="str">
        <f>$A$14</f>
        <v>ADMIN LEAVE BALANCE</v>
      </c>
      <c r="B157" s="125">
        <f t="shared" si="28"/>
        <v>80</v>
      </c>
      <c r="C157" s="125"/>
      <c r="D157" s="72"/>
      <c r="E157" s="120">
        <v>0</v>
      </c>
      <c r="F157" s="120"/>
      <c r="G157" s="46"/>
      <c r="H157" s="121">
        <f>'#14'!$R$16</f>
        <v>0</v>
      </c>
      <c r="I157" s="121"/>
      <c r="J157" s="45"/>
      <c r="K157" s="128">
        <f t="shared" si="29"/>
        <v>80</v>
      </c>
      <c r="L157" s="128"/>
      <c r="N157" s="47">
        <f t="shared" si="19"/>
        <v>10</v>
      </c>
      <c r="O157" s="68"/>
      <c r="P157" s="68"/>
      <c r="Q157" s="68"/>
    </row>
    <row r="158" spans="1:17" ht="12.75" customHeight="1">
      <c r="A158" s="26" t="str">
        <f>$A$15</f>
        <v>FLOATING HOLIDAY</v>
      </c>
      <c r="B158" s="120">
        <f t="shared" si="28"/>
        <v>0</v>
      </c>
      <c r="C158" s="120"/>
      <c r="D158" s="67"/>
      <c r="E158" s="120">
        <v>0</v>
      </c>
      <c r="F158" s="120"/>
      <c r="G158" s="28"/>
      <c r="H158" s="121">
        <f>'#14'!$R$17</f>
        <v>0</v>
      </c>
      <c r="I158" s="121"/>
      <c r="J158" s="27"/>
      <c r="K158" s="121">
        <f t="shared" si="29"/>
        <v>0</v>
      </c>
      <c r="L158" s="121"/>
      <c r="N158" s="47">
        <f t="shared" si="19"/>
        <v>0</v>
      </c>
      <c r="O158" s="68"/>
      <c r="P158" s="68"/>
      <c r="Q158" s="68"/>
    </row>
    <row r="159" spans="1:17" ht="12.75" customHeight="1">
      <c r="A159" s="26" t="str">
        <f>$A$16</f>
        <v>HOLIDAY LEAVE</v>
      </c>
      <c r="B159" s="120">
        <f t="shared" si="28"/>
        <v>0</v>
      </c>
      <c r="C159" s="120"/>
      <c r="D159" s="67"/>
      <c r="E159" s="120">
        <v>0</v>
      </c>
      <c r="F159" s="120"/>
      <c r="G159" s="28"/>
      <c r="H159" s="120">
        <f>'#14'!$R$18</f>
        <v>0</v>
      </c>
      <c r="I159" s="120"/>
      <c r="J159" s="67"/>
      <c r="K159" s="121">
        <f t="shared" si="29"/>
        <v>0</v>
      </c>
      <c r="L159" s="121"/>
      <c r="N159" s="47">
        <f t="shared" si="19"/>
        <v>0</v>
      </c>
      <c r="O159" s="68"/>
      <c r="P159" s="68"/>
      <c r="Q159" s="68"/>
    </row>
    <row r="160" spans="1:17" ht="12.75" customHeight="1">
      <c r="A160" s="26" t="str">
        <f>$A$17</f>
        <v>VOLUNTARY LWOP</v>
      </c>
      <c r="B160" s="120">
        <f t="shared" si="28"/>
        <v>0</v>
      </c>
      <c r="C160" s="120"/>
      <c r="D160" s="67"/>
      <c r="E160" s="120">
        <v>0</v>
      </c>
      <c r="F160" s="120"/>
      <c r="G160" s="73"/>
      <c r="H160" s="120">
        <f>'#14'!$R$22</f>
        <v>0</v>
      </c>
      <c r="I160" s="120"/>
      <c r="J160" s="67"/>
      <c r="K160" s="121">
        <f t="shared" si="29"/>
        <v>0</v>
      </c>
      <c r="L160" s="121"/>
      <c r="N160" s="47">
        <f t="shared" si="19"/>
        <v>0</v>
      </c>
      <c r="O160" s="68"/>
      <c r="P160" s="68"/>
      <c r="Q160" s="68"/>
    </row>
    <row r="161" spans="1:17" ht="12.75" customHeight="1">
      <c r="A161" s="26" t="str">
        <f>$A$18</f>
        <v>VACATION PAYOUT</v>
      </c>
      <c r="B161" s="120">
        <f t="shared" si="28"/>
        <v>0</v>
      </c>
      <c r="C161" s="120"/>
      <c r="D161" s="67"/>
      <c r="E161" s="120">
        <v>0</v>
      </c>
      <c r="F161" s="120"/>
      <c r="G161" s="73"/>
      <c r="H161" s="120">
        <f>'#14'!$R$23</f>
        <v>0</v>
      </c>
      <c r="I161" s="120"/>
      <c r="J161" s="67"/>
      <c r="K161" s="121">
        <f t="shared" si="29"/>
        <v>0</v>
      </c>
      <c r="L161" s="121"/>
      <c r="M161" s="74"/>
      <c r="N161" s="47">
        <f t="shared" si="19"/>
        <v>0</v>
      </c>
      <c r="O161" s="68"/>
      <c r="P161" s="68"/>
      <c r="Q161" s="68"/>
    </row>
    <row r="162" ht="12.75" customHeight="1">
      <c r="N162" s="47"/>
    </row>
    <row r="163" spans="1:21" ht="12.75" customHeight="1">
      <c r="A163" s="43"/>
      <c r="B163" s="15"/>
      <c r="C163" s="15"/>
      <c r="D163" s="15"/>
      <c r="E163" s="15"/>
      <c r="F163" s="15"/>
      <c r="G163" s="25" t="s">
        <v>65</v>
      </c>
      <c r="H163" s="15"/>
      <c r="I163" s="15"/>
      <c r="J163" s="15"/>
      <c r="K163" s="15"/>
      <c r="L163" s="15"/>
      <c r="N163" s="78"/>
      <c r="U163" s="64"/>
    </row>
    <row r="164" spans="2:14" ht="12.75" customHeight="1">
      <c r="B164" s="126" t="s">
        <v>30</v>
      </c>
      <c r="C164" s="126"/>
      <c r="E164" s="124" t="s">
        <v>31</v>
      </c>
      <c r="F164" s="124"/>
      <c r="H164" s="124" t="s">
        <v>36</v>
      </c>
      <c r="I164" s="124"/>
      <c r="K164" s="126" t="s">
        <v>32</v>
      </c>
      <c r="L164" s="126"/>
      <c r="N164" s="78"/>
    </row>
    <row r="165" spans="2:14" ht="12.75" customHeight="1">
      <c r="B165" s="127"/>
      <c r="C165" s="127"/>
      <c r="E165" s="127"/>
      <c r="F165" s="127"/>
      <c r="H165" s="127"/>
      <c r="I165" s="127"/>
      <c r="K165" s="127"/>
      <c r="L165" s="127"/>
      <c r="N165" s="47"/>
    </row>
    <row r="166" spans="1:17" ht="12.75" customHeight="1">
      <c r="A166" s="20" t="str">
        <f>$A$12</f>
        <v>SICK LEAVE</v>
      </c>
      <c r="B166" s="125">
        <f aca="true" t="shared" si="30" ref="B166:B172">K155</f>
        <v>51.80000000000001</v>
      </c>
      <c r="C166" s="125"/>
      <c r="D166" s="77"/>
      <c r="E166" s="122">
        <v>3.7</v>
      </c>
      <c r="F166" s="123"/>
      <c r="G166" s="25"/>
      <c r="H166" s="121">
        <f>'#15'!$R$14</f>
        <v>0</v>
      </c>
      <c r="I166" s="121"/>
      <c r="J166" s="20"/>
      <c r="K166" s="121">
        <f aca="true" t="shared" si="31" ref="K166:K172">+B166+E166-H166</f>
        <v>55.500000000000014</v>
      </c>
      <c r="L166" s="121"/>
      <c r="N166" s="47">
        <f t="shared" si="19"/>
        <v>6.937500000000002</v>
      </c>
      <c r="O166" s="68"/>
      <c r="P166" s="68"/>
      <c r="Q166" s="68"/>
    </row>
    <row r="167" spans="1:17" ht="12.75" customHeight="1">
      <c r="A167" s="20" t="str">
        <f>$A$13</f>
        <v>VACATION</v>
      </c>
      <c r="B167" s="125">
        <f t="shared" si="30"/>
        <v>0</v>
      </c>
      <c r="C167" s="125"/>
      <c r="D167" s="72"/>
      <c r="E167" s="122">
        <f>E13</f>
        <v>0</v>
      </c>
      <c r="F167" s="123"/>
      <c r="G167" s="46"/>
      <c r="H167" s="121">
        <f>'#15'!$R$15+'#15'!$R$23</f>
        <v>0</v>
      </c>
      <c r="I167" s="121"/>
      <c r="J167" s="45"/>
      <c r="K167" s="128">
        <f t="shared" si="31"/>
        <v>0</v>
      </c>
      <c r="L167" s="128"/>
      <c r="N167" s="47">
        <f t="shared" si="19"/>
        <v>0</v>
      </c>
      <c r="O167" s="47">
        <f>$E$7-K167</f>
        <v>0</v>
      </c>
      <c r="P167" s="47">
        <f>O167/8</f>
        <v>0</v>
      </c>
      <c r="Q167" s="47">
        <f>_xlfn.IFERROR(ROUNDDOWN(O167/$D$7,0)*2,0)</f>
        <v>0</v>
      </c>
    </row>
    <row r="168" spans="1:17" ht="12.75" customHeight="1">
      <c r="A168" s="20" t="str">
        <f>$A$14</f>
        <v>ADMIN LEAVE BALANCE</v>
      </c>
      <c r="B168" s="125">
        <f t="shared" si="30"/>
        <v>80</v>
      </c>
      <c r="C168" s="125"/>
      <c r="D168" s="72"/>
      <c r="E168" s="120">
        <v>0</v>
      </c>
      <c r="F168" s="120"/>
      <c r="G168" s="46"/>
      <c r="H168" s="121">
        <f>'#15'!$R$16</f>
        <v>0</v>
      </c>
      <c r="I168" s="121"/>
      <c r="J168" s="45"/>
      <c r="K168" s="128">
        <f t="shared" si="31"/>
        <v>80</v>
      </c>
      <c r="L168" s="128"/>
      <c r="N168" s="47">
        <f t="shared" si="19"/>
        <v>10</v>
      </c>
      <c r="O168" s="68"/>
      <c r="P168" s="68"/>
      <c r="Q168" s="68"/>
    </row>
    <row r="169" spans="1:17" ht="12.75" customHeight="1">
      <c r="A169" s="26" t="str">
        <f>$A$15</f>
        <v>FLOATING HOLIDAY</v>
      </c>
      <c r="B169" s="120">
        <v>0</v>
      </c>
      <c r="C169" s="120"/>
      <c r="D169" s="67"/>
      <c r="E169" s="120">
        <v>0</v>
      </c>
      <c r="F169" s="120"/>
      <c r="G169" s="28"/>
      <c r="H169" s="121">
        <f>'#15'!$R$17</f>
        <v>0</v>
      </c>
      <c r="I169" s="121"/>
      <c r="J169" s="27"/>
      <c r="K169" s="121">
        <f t="shared" si="31"/>
        <v>0</v>
      </c>
      <c r="L169" s="121"/>
      <c r="N169" s="47">
        <f t="shared" si="19"/>
        <v>0</v>
      </c>
      <c r="O169" s="68"/>
      <c r="P169" s="68"/>
      <c r="Q169" s="68"/>
    </row>
    <row r="170" spans="1:17" ht="12.75" customHeight="1">
      <c r="A170" s="26" t="str">
        <f>$A$16</f>
        <v>HOLIDAY LEAVE</v>
      </c>
      <c r="B170" s="120">
        <f t="shared" si="30"/>
        <v>0</v>
      </c>
      <c r="C170" s="120"/>
      <c r="D170" s="67"/>
      <c r="E170" s="120">
        <v>0</v>
      </c>
      <c r="F170" s="120"/>
      <c r="G170" s="28"/>
      <c r="H170" s="120">
        <f>'#15'!$R$18</f>
        <v>0</v>
      </c>
      <c r="I170" s="120"/>
      <c r="J170" s="67"/>
      <c r="K170" s="121">
        <f t="shared" si="31"/>
        <v>0</v>
      </c>
      <c r="L170" s="121"/>
      <c r="N170" s="47">
        <f t="shared" si="19"/>
        <v>0</v>
      </c>
      <c r="O170" s="68"/>
      <c r="P170" s="68"/>
      <c r="Q170" s="68"/>
    </row>
    <row r="171" spans="1:17" ht="12.75" customHeight="1">
      <c r="A171" s="26" t="str">
        <f>$A$17</f>
        <v>VOLUNTARY LWOP</v>
      </c>
      <c r="B171" s="120">
        <f t="shared" si="30"/>
        <v>0</v>
      </c>
      <c r="C171" s="120"/>
      <c r="D171" s="67"/>
      <c r="E171" s="120">
        <v>0</v>
      </c>
      <c r="F171" s="120"/>
      <c r="G171" s="73"/>
      <c r="H171" s="120">
        <f>'#15'!$R$22</f>
        <v>0</v>
      </c>
      <c r="I171" s="120"/>
      <c r="J171" s="67"/>
      <c r="K171" s="121">
        <f t="shared" si="31"/>
        <v>0</v>
      </c>
      <c r="L171" s="121"/>
      <c r="N171" s="47">
        <f t="shared" si="19"/>
        <v>0</v>
      </c>
      <c r="O171" s="68"/>
      <c r="P171" s="68"/>
      <c r="Q171" s="68"/>
    </row>
    <row r="172" spans="1:17" ht="12.75" customHeight="1">
      <c r="A172" s="26" t="str">
        <f>$A$18</f>
        <v>VACATION PAYOUT</v>
      </c>
      <c r="B172" s="120">
        <f t="shared" si="30"/>
        <v>0</v>
      </c>
      <c r="C172" s="120"/>
      <c r="D172" s="67"/>
      <c r="E172" s="120">
        <v>0</v>
      </c>
      <c r="F172" s="120"/>
      <c r="G172" s="73"/>
      <c r="H172" s="120">
        <f>'#15'!$R$23</f>
        <v>0</v>
      </c>
      <c r="I172" s="120"/>
      <c r="J172" s="67"/>
      <c r="K172" s="121">
        <f t="shared" si="31"/>
        <v>0</v>
      </c>
      <c r="L172" s="121"/>
      <c r="M172" s="74"/>
      <c r="N172" s="47">
        <f t="shared" si="19"/>
        <v>0</v>
      </c>
      <c r="O172" s="68"/>
      <c r="P172" s="68"/>
      <c r="Q172" s="68"/>
    </row>
    <row r="173" ht="12.75" customHeight="1">
      <c r="N173" s="47"/>
    </row>
    <row r="174" spans="1:14" ht="12.75" customHeight="1">
      <c r="A174" s="43"/>
      <c r="B174" s="15"/>
      <c r="C174" s="15"/>
      <c r="D174" s="15"/>
      <c r="E174" s="15"/>
      <c r="F174" s="15"/>
      <c r="G174" s="25" t="s">
        <v>66</v>
      </c>
      <c r="H174" s="15"/>
      <c r="I174" s="15"/>
      <c r="J174" s="15"/>
      <c r="K174" s="15"/>
      <c r="L174" s="15"/>
      <c r="N174" s="47"/>
    </row>
    <row r="175" spans="2:14" ht="12.75" customHeight="1">
      <c r="B175" s="126" t="s">
        <v>30</v>
      </c>
      <c r="C175" s="126"/>
      <c r="E175" s="124" t="s">
        <v>31</v>
      </c>
      <c r="F175" s="124"/>
      <c r="H175" s="124" t="s">
        <v>36</v>
      </c>
      <c r="I175" s="124"/>
      <c r="K175" s="126" t="s">
        <v>32</v>
      </c>
      <c r="L175" s="126"/>
      <c r="N175" s="47"/>
    </row>
    <row r="176" spans="2:14" ht="12.75" customHeight="1">
      <c r="B176" s="127"/>
      <c r="C176" s="127"/>
      <c r="E176" s="127"/>
      <c r="F176" s="127"/>
      <c r="H176" s="127"/>
      <c r="I176" s="127"/>
      <c r="K176" s="127"/>
      <c r="L176" s="127"/>
      <c r="N176" s="47"/>
    </row>
    <row r="177" spans="1:17" ht="12.75" customHeight="1">
      <c r="A177" s="20" t="str">
        <f>$A$12</f>
        <v>SICK LEAVE</v>
      </c>
      <c r="B177" s="125">
        <f>K166</f>
        <v>55.500000000000014</v>
      </c>
      <c r="C177" s="125"/>
      <c r="D177" s="77"/>
      <c r="E177" s="122">
        <v>3.7</v>
      </c>
      <c r="F177" s="123"/>
      <c r="G177" s="25"/>
      <c r="H177" s="121">
        <f>'#16'!$R$14</f>
        <v>0</v>
      </c>
      <c r="I177" s="121"/>
      <c r="J177" s="20"/>
      <c r="K177" s="121">
        <f aca="true" t="shared" si="32" ref="K177:K183">+B177+E177-H177</f>
        <v>59.20000000000002</v>
      </c>
      <c r="L177" s="121"/>
      <c r="N177" s="47">
        <f t="shared" si="19"/>
        <v>7.400000000000002</v>
      </c>
      <c r="O177" s="68"/>
      <c r="P177" s="68"/>
      <c r="Q177" s="68"/>
    </row>
    <row r="178" spans="1:17" ht="12.75" customHeight="1">
      <c r="A178" s="20" t="str">
        <f>$A$13</f>
        <v>VACATION</v>
      </c>
      <c r="B178" s="125">
        <f>K167</f>
        <v>0</v>
      </c>
      <c r="C178" s="125"/>
      <c r="D178" s="72"/>
      <c r="E178" s="122">
        <f>E13</f>
        <v>0</v>
      </c>
      <c r="F178" s="123"/>
      <c r="G178" s="46"/>
      <c r="H178" s="121">
        <f>'#16'!$R$15+'#16'!$R$23</f>
        <v>0</v>
      </c>
      <c r="I178" s="121"/>
      <c r="J178" s="45"/>
      <c r="K178" s="128">
        <f t="shared" si="32"/>
        <v>0</v>
      </c>
      <c r="L178" s="128"/>
      <c r="N178" s="47">
        <f t="shared" si="19"/>
        <v>0</v>
      </c>
      <c r="O178" s="47">
        <f>$E$7-K178</f>
        <v>0</v>
      </c>
      <c r="P178" s="47">
        <f>O178/8</f>
        <v>0</v>
      </c>
      <c r="Q178" s="47">
        <f>_xlfn.IFERROR(ROUNDDOWN(O178/$D$7,0)*2,0)</f>
        <v>0</v>
      </c>
    </row>
    <row r="179" spans="1:17" ht="12.75" customHeight="1">
      <c r="A179" s="20" t="str">
        <f>$A$14</f>
        <v>ADMIN LEAVE BALANCE</v>
      </c>
      <c r="B179" s="125">
        <f>K168</f>
        <v>80</v>
      </c>
      <c r="C179" s="125"/>
      <c r="D179" s="72"/>
      <c r="E179" s="120">
        <v>0</v>
      </c>
      <c r="F179" s="120"/>
      <c r="G179" s="46"/>
      <c r="H179" s="121">
        <f>'#16'!$R$16</f>
        <v>0</v>
      </c>
      <c r="I179" s="121"/>
      <c r="J179" s="45"/>
      <c r="K179" s="128">
        <f t="shared" si="32"/>
        <v>80</v>
      </c>
      <c r="L179" s="128"/>
      <c r="N179" s="47">
        <f t="shared" si="19"/>
        <v>10</v>
      </c>
      <c r="O179" s="68"/>
      <c r="P179" s="68"/>
      <c r="Q179" s="68"/>
    </row>
    <row r="180" spans="1:17" ht="12.75" customHeight="1">
      <c r="A180" s="26" t="str">
        <f>$A$15</f>
        <v>FLOATING HOLIDAY</v>
      </c>
      <c r="B180" s="120">
        <v>0</v>
      </c>
      <c r="C180" s="120"/>
      <c r="D180" s="67"/>
      <c r="E180" s="120">
        <v>0</v>
      </c>
      <c r="F180" s="120"/>
      <c r="G180" s="28"/>
      <c r="H180" s="121">
        <f>'#16'!$R$17</f>
        <v>0</v>
      </c>
      <c r="I180" s="121"/>
      <c r="J180" s="27"/>
      <c r="K180" s="121">
        <f t="shared" si="32"/>
        <v>0</v>
      </c>
      <c r="L180" s="121"/>
      <c r="N180" s="47">
        <f aca="true" t="shared" si="33" ref="N180:N257">+K180/8</f>
        <v>0</v>
      </c>
      <c r="O180" s="68"/>
      <c r="P180" s="68"/>
      <c r="Q180" s="68"/>
    </row>
    <row r="181" spans="1:17" ht="12.75" customHeight="1">
      <c r="A181" s="26" t="str">
        <f>$A$16</f>
        <v>HOLIDAY LEAVE</v>
      </c>
      <c r="B181" s="120">
        <f>K170</f>
        <v>0</v>
      </c>
      <c r="C181" s="120"/>
      <c r="D181" s="67"/>
      <c r="E181" s="120">
        <v>0</v>
      </c>
      <c r="F181" s="120"/>
      <c r="G181" s="28"/>
      <c r="H181" s="120">
        <f>'#16'!$R$18</f>
        <v>0</v>
      </c>
      <c r="I181" s="120"/>
      <c r="J181" s="67"/>
      <c r="K181" s="121">
        <f t="shared" si="32"/>
        <v>0</v>
      </c>
      <c r="L181" s="121"/>
      <c r="N181" s="47">
        <f t="shared" si="33"/>
        <v>0</v>
      </c>
      <c r="O181" s="68"/>
      <c r="P181" s="68"/>
      <c r="Q181" s="68"/>
    </row>
    <row r="182" spans="1:17" ht="12.75" customHeight="1">
      <c r="A182" s="26" t="str">
        <f>$A$17</f>
        <v>VOLUNTARY LWOP</v>
      </c>
      <c r="B182" s="120">
        <f>K171</f>
        <v>0</v>
      </c>
      <c r="C182" s="120"/>
      <c r="D182" s="67"/>
      <c r="E182" s="120">
        <v>0</v>
      </c>
      <c r="F182" s="120"/>
      <c r="G182" s="73"/>
      <c r="H182" s="120">
        <f>'#16'!$R$22</f>
        <v>0</v>
      </c>
      <c r="I182" s="120"/>
      <c r="J182" s="67"/>
      <c r="K182" s="121">
        <f t="shared" si="32"/>
        <v>0</v>
      </c>
      <c r="L182" s="121"/>
      <c r="N182" s="47">
        <f t="shared" si="33"/>
        <v>0</v>
      </c>
      <c r="O182" s="68"/>
      <c r="P182" s="68"/>
      <c r="Q182" s="68"/>
    </row>
    <row r="183" spans="1:17" ht="12.75" customHeight="1">
      <c r="A183" s="26" t="str">
        <f>$A$18</f>
        <v>VACATION PAYOUT</v>
      </c>
      <c r="B183" s="120">
        <f>K172</f>
        <v>0</v>
      </c>
      <c r="C183" s="120"/>
      <c r="D183" s="67"/>
      <c r="E183" s="120">
        <v>0</v>
      </c>
      <c r="F183" s="120"/>
      <c r="G183" s="73"/>
      <c r="H183" s="120">
        <f>'#16'!$R$23</f>
        <v>0</v>
      </c>
      <c r="I183" s="120"/>
      <c r="J183" s="67"/>
      <c r="K183" s="121">
        <f t="shared" si="32"/>
        <v>0</v>
      </c>
      <c r="L183" s="121"/>
      <c r="M183" s="74"/>
      <c r="N183" s="47">
        <f t="shared" si="33"/>
        <v>0</v>
      </c>
      <c r="O183" s="68"/>
      <c r="P183" s="68"/>
      <c r="Q183" s="68"/>
    </row>
    <row r="184" ht="14.25" customHeight="1">
      <c r="N184" s="47"/>
    </row>
    <row r="185" spans="1:14" ht="12.75" customHeight="1">
      <c r="A185" s="43"/>
      <c r="B185" s="15"/>
      <c r="C185" s="15"/>
      <c r="D185" s="15"/>
      <c r="E185" s="15"/>
      <c r="F185" s="15"/>
      <c r="G185" s="25" t="s">
        <v>67</v>
      </c>
      <c r="H185" s="15"/>
      <c r="I185" s="15"/>
      <c r="J185" s="15"/>
      <c r="K185" s="15"/>
      <c r="L185" s="15"/>
      <c r="N185" s="47"/>
    </row>
    <row r="186" spans="2:14" ht="12.75" customHeight="1">
      <c r="B186" s="126" t="s">
        <v>30</v>
      </c>
      <c r="C186" s="126"/>
      <c r="E186" s="124" t="s">
        <v>31</v>
      </c>
      <c r="F186" s="124"/>
      <c r="H186" s="124" t="s">
        <v>36</v>
      </c>
      <c r="I186" s="124"/>
      <c r="K186" s="126" t="s">
        <v>32</v>
      </c>
      <c r="L186" s="126"/>
      <c r="N186" s="47"/>
    </row>
    <row r="187" spans="2:14" ht="12.75" customHeight="1">
      <c r="B187" s="127"/>
      <c r="C187" s="127"/>
      <c r="E187" s="127"/>
      <c r="F187" s="127"/>
      <c r="H187" s="127"/>
      <c r="I187" s="127"/>
      <c r="K187" s="127"/>
      <c r="L187" s="127"/>
      <c r="N187" s="47"/>
    </row>
    <row r="188" spans="1:17" ht="12.75" customHeight="1">
      <c r="A188" s="20" t="str">
        <f>$A$12</f>
        <v>SICK LEAVE</v>
      </c>
      <c r="B188" s="125">
        <f aca="true" t="shared" si="34" ref="B188:B194">K177</f>
        <v>59.20000000000002</v>
      </c>
      <c r="C188" s="125"/>
      <c r="D188" s="77"/>
      <c r="E188" s="122">
        <v>3.7</v>
      </c>
      <c r="F188" s="123"/>
      <c r="G188" s="25"/>
      <c r="H188" s="121">
        <f>'#17'!$R$14</f>
        <v>0</v>
      </c>
      <c r="I188" s="121"/>
      <c r="J188" s="20"/>
      <c r="K188" s="121">
        <f aca="true" t="shared" si="35" ref="K188:K194">+B188+E188-H188</f>
        <v>62.90000000000002</v>
      </c>
      <c r="L188" s="121"/>
      <c r="N188" s="47">
        <f t="shared" si="33"/>
        <v>7.8625000000000025</v>
      </c>
      <c r="O188" s="68"/>
      <c r="P188" s="68"/>
      <c r="Q188" s="68"/>
    </row>
    <row r="189" spans="1:17" ht="12.75" customHeight="1">
      <c r="A189" s="20" t="str">
        <f>$A$13</f>
        <v>VACATION</v>
      </c>
      <c r="B189" s="125">
        <f t="shared" si="34"/>
        <v>0</v>
      </c>
      <c r="C189" s="125"/>
      <c r="D189" s="72"/>
      <c r="E189" s="122">
        <f>E13</f>
        <v>0</v>
      </c>
      <c r="F189" s="123"/>
      <c r="G189" s="46"/>
      <c r="H189" s="121">
        <f>'#17'!$R$15+'#17'!$R$23</f>
        <v>0</v>
      </c>
      <c r="I189" s="121"/>
      <c r="J189" s="45"/>
      <c r="K189" s="128">
        <f t="shared" si="35"/>
        <v>0</v>
      </c>
      <c r="L189" s="128"/>
      <c r="N189" s="47">
        <f t="shared" si="33"/>
        <v>0</v>
      </c>
      <c r="O189" s="47">
        <f>$E$7-K189</f>
        <v>0</v>
      </c>
      <c r="P189" s="47">
        <f>O189/8</f>
        <v>0</v>
      </c>
      <c r="Q189" s="47">
        <f>_xlfn.IFERROR(ROUNDDOWN(O189/$D$7,0)*2,0)</f>
        <v>0</v>
      </c>
    </row>
    <row r="190" spans="1:17" ht="12.75" customHeight="1">
      <c r="A190" s="20" t="str">
        <f>$A$14</f>
        <v>ADMIN LEAVE BALANCE</v>
      </c>
      <c r="B190" s="125">
        <f t="shared" si="34"/>
        <v>80</v>
      </c>
      <c r="C190" s="125"/>
      <c r="D190" s="72"/>
      <c r="E190" s="120">
        <v>0</v>
      </c>
      <c r="F190" s="120"/>
      <c r="G190" s="46"/>
      <c r="H190" s="121">
        <f>'#17'!$R$16</f>
        <v>0</v>
      </c>
      <c r="I190" s="121"/>
      <c r="J190" s="45"/>
      <c r="K190" s="128">
        <f t="shared" si="35"/>
        <v>80</v>
      </c>
      <c r="L190" s="128"/>
      <c r="N190" s="47">
        <f t="shared" si="33"/>
        <v>10</v>
      </c>
      <c r="O190" s="68"/>
      <c r="P190" s="68"/>
      <c r="Q190" s="68"/>
    </row>
    <row r="191" spans="1:17" ht="12.75" customHeight="1">
      <c r="A191" s="26" t="str">
        <f>$A$15</f>
        <v>FLOATING HOLIDAY</v>
      </c>
      <c r="B191" s="120">
        <f t="shared" si="34"/>
        <v>0</v>
      </c>
      <c r="C191" s="120"/>
      <c r="D191" s="67"/>
      <c r="E191" s="120">
        <v>0</v>
      </c>
      <c r="F191" s="120"/>
      <c r="G191" s="28"/>
      <c r="H191" s="121">
        <f>'#17'!$R$17</f>
        <v>0</v>
      </c>
      <c r="I191" s="121"/>
      <c r="J191" s="27"/>
      <c r="K191" s="121">
        <f t="shared" si="35"/>
        <v>0</v>
      </c>
      <c r="L191" s="121"/>
      <c r="N191" s="47">
        <f t="shared" si="33"/>
        <v>0</v>
      </c>
      <c r="O191" s="68"/>
      <c r="P191" s="68"/>
      <c r="Q191" s="68"/>
    </row>
    <row r="192" spans="1:17" ht="12.75" customHeight="1">
      <c r="A192" s="26" t="str">
        <f>$A$16</f>
        <v>HOLIDAY LEAVE</v>
      </c>
      <c r="B192" s="120">
        <f t="shared" si="34"/>
        <v>0</v>
      </c>
      <c r="C192" s="120"/>
      <c r="D192" s="67"/>
      <c r="E192" s="120">
        <v>0</v>
      </c>
      <c r="F192" s="120"/>
      <c r="G192" s="28"/>
      <c r="H192" s="120">
        <f>'#17'!$R$18</f>
        <v>0</v>
      </c>
      <c r="I192" s="120"/>
      <c r="J192" s="67"/>
      <c r="K192" s="121">
        <f t="shared" si="35"/>
        <v>0</v>
      </c>
      <c r="L192" s="121"/>
      <c r="N192" s="47">
        <f t="shared" si="33"/>
        <v>0</v>
      </c>
      <c r="O192" s="68"/>
      <c r="P192" s="68"/>
      <c r="Q192" s="68"/>
    </row>
    <row r="193" spans="1:17" ht="12.75" customHeight="1">
      <c r="A193" s="26" t="str">
        <f>$A$17</f>
        <v>VOLUNTARY LWOP</v>
      </c>
      <c r="B193" s="120">
        <f t="shared" si="34"/>
        <v>0</v>
      </c>
      <c r="C193" s="120"/>
      <c r="D193" s="67"/>
      <c r="E193" s="120">
        <v>0</v>
      </c>
      <c r="F193" s="120"/>
      <c r="G193" s="73"/>
      <c r="H193" s="120">
        <f>'#17'!$R$22</f>
        <v>0</v>
      </c>
      <c r="I193" s="120"/>
      <c r="J193" s="67"/>
      <c r="K193" s="121">
        <f t="shared" si="35"/>
        <v>0</v>
      </c>
      <c r="L193" s="121"/>
      <c r="N193" s="47">
        <f t="shared" si="33"/>
        <v>0</v>
      </c>
      <c r="O193" s="68"/>
      <c r="P193" s="68"/>
      <c r="Q193" s="68"/>
    </row>
    <row r="194" spans="1:17" ht="12.75" customHeight="1">
      <c r="A194" s="26" t="str">
        <f>$A$18</f>
        <v>VACATION PAYOUT</v>
      </c>
      <c r="B194" s="120">
        <f t="shared" si="34"/>
        <v>0</v>
      </c>
      <c r="C194" s="120"/>
      <c r="D194" s="67"/>
      <c r="E194" s="120">
        <v>0</v>
      </c>
      <c r="F194" s="120"/>
      <c r="G194" s="73"/>
      <c r="H194" s="120">
        <f>'#17'!$R$23</f>
        <v>0</v>
      </c>
      <c r="I194" s="120"/>
      <c r="J194" s="67"/>
      <c r="K194" s="121">
        <f t="shared" si="35"/>
        <v>0</v>
      </c>
      <c r="L194" s="121"/>
      <c r="M194" s="74"/>
      <c r="N194" s="47">
        <f t="shared" si="33"/>
        <v>0</v>
      </c>
      <c r="O194" s="68"/>
      <c r="P194" s="68"/>
      <c r="Q194" s="68"/>
    </row>
    <row r="195" ht="12.75" customHeight="1">
      <c r="N195" s="47"/>
    </row>
    <row r="196" spans="1:14" ht="12.75" customHeight="1">
      <c r="A196" s="43"/>
      <c r="B196" s="15"/>
      <c r="C196" s="15"/>
      <c r="D196" s="15"/>
      <c r="E196" s="15"/>
      <c r="F196" s="15"/>
      <c r="G196" s="25" t="s">
        <v>68</v>
      </c>
      <c r="H196" s="15"/>
      <c r="I196" s="15"/>
      <c r="J196" s="15"/>
      <c r="K196" s="15"/>
      <c r="L196" s="15"/>
      <c r="N196" s="47"/>
    </row>
    <row r="197" spans="2:14" ht="12.75" customHeight="1">
      <c r="B197" s="126" t="s">
        <v>30</v>
      </c>
      <c r="C197" s="126"/>
      <c r="E197" s="124" t="s">
        <v>31</v>
      </c>
      <c r="F197" s="124"/>
      <c r="H197" s="124" t="s">
        <v>36</v>
      </c>
      <c r="I197" s="124"/>
      <c r="K197" s="126" t="s">
        <v>32</v>
      </c>
      <c r="L197" s="126"/>
      <c r="N197" s="47"/>
    </row>
    <row r="198" spans="2:14" ht="12.75" customHeight="1">
      <c r="B198" s="127"/>
      <c r="C198" s="127"/>
      <c r="E198" s="127"/>
      <c r="F198" s="127"/>
      <c r="H198" s="127"/>
      <c r="I198" s="127"/>
      <c r="K198" s="127"/>
      <c r="L198" s="127"/>
      <c r="N198" s="47"/>
    </row>
    <row r="199" spans="1:17" ht="12.75" customHeight="1">
      <c r="A199" s="20" t="str">
        <f>$A$12</f>
        <v>SICK LEAVE</v>
      </c>
      <c r="B199" s="125">
        <f aca="true" t="shared" si="36" ref="B199:B205">K188</f>
        <v>62.90000000000002</v>
      </c>
      <c r="C199" s="125"/>
      <c r="D199" s="77"/>
      <c r="E199" s="122">
        <v>3.7</v>
      </c>
      <c r="F199" s="123"/>
      <c r="G199" s="25"/>
      <c r="H199" s="121">
        <f>'#18'!$R$14</f>
        <v>0</v>
      </c>
      <c r="I199" s="121"/>
      <c r="J199" s="20"/>
      <c r="K199" s="121">
        <f aca="true" t="shared" si="37" ref="K199:K205">+B199+E199-H199</f>
        <v>66.60000000000002</v>
      </c>
      <c r="L199" s="121"/>
      <c r="N199" s="47">
        <f t="shared" si="33"/>
        <v>8.325000000000003</v>
      </c>
      <c r="O199" s="68"/>
      <c r="P199" s="68"/>
      <c r="Q199" s="68"/>
    </row>
    <row r="200" spans="1:17" ht="12.75" customHeight="1">
      <c r="A200" s="20" t="str">
        <f>$A$13</f>
        <v>VACATION</v>
      </c>
      <c r="B200" s="125">
        <f t="shared" si="36"/>
        <v>0</v>
      </c>
      <c r="C200" s="125"/>
      <c r="D200" s="72"/>
      <c r="E200" s="122">
        <f>E13</f>
        <v>0</v>
      </c>
      <c r="F200" s="123"/>
      <c r="G200" s="46"/>
      <c r="H200" s="121">
        <f>'#18'!$R$15+'#18'!$R$23</f>
        <v>0</v>
      </c>
      <c r="I200" s="121"/>
      <c r="J200" s="45"/>
      <c r="K200" s="128">
        <f t="shared" si="37"/>
        <v>0</v>
      </c>
      <c r="L200" s="128"/>
      <c r="N200" s="47">
        <f t="shared" si="33"/>
        <v>0</v>
      </c>
      <c r="O200" s="47">
        <f>$E$7-K200</f>
        <v>0</v>
      </c>
      <c r="P200" s="47">
        <f>O200/8</f>
        <v>0</v>
      </c>
      <c r="Q200" s="47">
        <f>_xlfn.IFERROR(ROUNDDOWN(O200/$D$7,0)*2,0)</f>
        <v>0</v>
      </c>
    </row>
    <row r="201" spans="1:17" ht="12.75" customHeight="1">
      <c r="A201" s="20" t="str">
        <f>$A$14</f>
        <v>ADMIN LEAVE BALANCE</v>
      </c>
      <c r="B201" s="125">
        <f t="shared" si="36"/>
        <v>80</v>
      </c>
      <c r="C201" s="125"/>
      <c r="D201" s="72"/>
      <c r="E201" s="120">
        <v>0</v>
      </c>
      <c r="F201" s="120"/>
      <c r="G201" s="46"/>
      <c r="H201" s="121">
        <f>'#18'!$R$16</f>
        <v>0</v>
      </c>
      <c r="I201" s="121"/>
      <c r="J201" s="45"/>
      <c r="K201" s="128">
        <f t="shared" si="37"/>
        <v>80</v>
      </c>
      <c r="L201" s="128"/>
      <c r="N201" s="47">
        <f t="shared" si="33"/>
        <v>10</v>
      </c>
      <c r="O201" s="68"/>
      <c r="P201" s="68"/>
      <c r="Q201" s="68"/>
    </row>
    <row r="202" spans="1:17" ht="12.75" customHeight="1">
      <c r="A202" s="26" t="str">
        <f>$A$15</f>
        <v>FLOATING HOLIDAY</v>
      </c>
      <c r="B202" s="120">
        <f t="shared" si="36"/>
        <v>0</v>
      </c>
      <c r="C202" s="120"/>
      <c r="D202" s="67"/>
      <c r="E202" s="120">
        <v>0</v>
      </c>
      <c r="F202" s="120"/>
      <c r="G202" s="28"/>
      <c r="H202" s="121">
        <f>'#18'!$R$17</f>
        <v>0</v>
      </c>
      <c r="I202" s="121"/>
      <c r="J202" s="27"/>
      <c r="K202" s="121">
        <f t="shared" si="37"/>
        <v>0</v>
      </c>
      <c r="L202" s="121"/>
      <c r="N202" s="47">
        <f t="shared" si="33"/>
        <v>0</v>
      </c>
      <c r="O202" s="68"/>
      <c r="P202" s="68"/>
      <c r="Q202" s="68"/>
    </row>
    <row r="203" spans="1:17" ht="12.75" customHeight="1">
      <c r="A203" s="26" t="str">
        <f>$A$16</f>
        <v>HOLIDAY LEAVE</v>
      </c>
      <c r="B203" s="120">
        <f t="shared" si="36"/>
        <v>0</v>
      </c>
      <c r="C203" s="120"/>
      <c r="D203" s="67"/>
      <c r="E203" s="120">
        <v>0</v>
      </c>
      <c r="F203" s="120"/>
      <c r="G203" s="28"/>
      <c r="H203" s="120">
        <f>'#18'!$R$18</f>
        <v>0</v>
      </c>
      <c r="I203" s="120"/>
      <c r="J203" s="67"/>
      <c r="K203" s="121">
        <f t="shared" si="37"/>
        <v>0</v>
      </c>
      <c r="L203" s="121"/>
      <c r="N203" s="47">
        <f t="shared" si="33"/>
        <v>0</v>
      </c>
      <c r="O203" s="68"/>
      <c r="P203" s="68"/>
      <c r="Q203" s="68"/>
    </row>
    <row r="204" spans="1:17" ht="12.75" customHeight="1">
      <c r="A204" s="26" t="str">
        <f>$A$17</f>
        <v>VOLUNTARY LWOP</v>
      </c>
      <c r="B204" s="120">
        <f t="shared" si="36"/>
        <v>0</v>
      </c>
      <c r="C204" s="120"/>
      <c r="D204" s="67"/>
      <c r="E204" s="120">
        <v>0</v>
      </c>
      <c r="F204" s="120"/>
      <c r="G204" s="73"/>
      <c r="H204" s="120">
        <f>'#18'!$R$22</f>
        <v>0</v>
      </c>
      <c r="I204" s="120"/>
      <c r="J204" s="67"/>
      <c r="K204" s="121">
        <f t="shared" si="37"/>
        <v>0</v>
      </c>
      <c r="L204" s="121"/>
      <c r="N204" s="47">
        <f t="shared" si="33"/>
        <v>0</v>
      </c>
      <c r="O204" s="68"/>
      <c r="P204" s="68"/>
      <c r="Q204" s="68"/>
    </row>
    <row r="205" spans="1:17" ht="12.75" customHeight="1">
      <c r="A205" s="26" t="str">
        <f>$A$18</f>
        <v>VACATION PAYOUT</v>
      </c>
      <c r="B205" s="120">
        <f t="shared" si="36"/>
        <v>0</v>
      </c>
      <c r="C205" s="120"/>
      <c r="D205" s="67"/>
      <c r="E205" s="120">
        <v>0</v>
      </c>
      <c r="F205" s="120"/>
      <c r="G205" s="73"/>
      <c r="H205" s="120">
        <f>'#18'!$R$23</f>
        <v>0</v>
      </c>
      <c r="I205" s="120"/>
      <c r="J205" s="67"/>
      <c r="K205" s="121">
        <f t="shared" si="37"/>
        <v>0</v>
      </c>
      <c r="L205" s="121"/>
      <c r="M205" s="74"/>
      <c r="N205" s="47">
        <f t="shared" si="33"/>
        <v>0</v>
      </c>
      <c r="O205" s="68"/>
      <c r="P205" s="68"/>
      <c r="Q205" s="68"/>
    </row>
    <row r="206" ht="12.75" customHeight="1">
      <c r="N206" s="47"/>
    </row>
    <row r="207" spans="1:14" ht="12.75" customHeight="1">
      <c r="A207" s="43"/>
      <c r="B207" s="15"/>
      <c r="C207" s="15"/>
      <c r="D207" s="15"/>
      <c r="E207" s="15"/>
      <c r="F207" s="15"/>
      <c r="G207" s="25" t="s">
        <v>69</v>
      </c>
      <c r="H207" s="15"/>
      <c r="I207" s="15"/>
      <c r="J207" s="15"/>
      <c r="K207" s="15"/>
      <c r="L207" s="15"/>
      <c r="N207" s="47"/>
    </row>
    <row r="208" spans="2:14" ht="12.75" customHeight="1">
      <c r="B208" s="126" t="s">
        <v>30</v>
      </c>
      <c r="C208" s="126"/>
      <c r="E208" s="124" t="s">
        <v>31</v>
      </c>
      <c r="F208" s="124"/>
      <c r="H208" s="124" t="s">
        <v>36</v>
      </c>
      <c r="I208" s="124"/>
      <c r="K208" s="126" t="s">
        <v>32</v>
      </c>
      <c r="L208" s="126"/>
      <c r="N208" s="47"/>
    </row>
    <row r="209" spans="2:14" ht="12.75" customHeight="1">
      <c r="B209" s="127"/>
      <c r="C209" s="127"/>
      <c r="E209" s="127"/>
      <c r="F209" s="127"/>
      <c r="H209" s="127"/>
      <c r="I209" s="127"/>
      <c r="K209" s="127"/>
      <c r="L209" s="127"/>
      <c r="N209" s="47"/>
    </row>
    <row r="210" spans="1:17" ht="12.75" customHeight="1">
      <c r="A210" s="20" t="str">
        <f>$A$12</f>
        <v>SICK LEAVE</v>
      </c>
      <c r="B210" s="125">
        <f aca="true" t="shared" si="38" ref="B210:B216">K199</f>
        <v>66.60000000000002</v>
      </c>
      <c r="C210" s="125"/>
      <c r="D210" s="77"/>
      <c r="E210" s="122">
        <v>3.7</v>
      </c>
      <c r="F210" s="123"/>
      <c r="G210" s="25"/>
      <c r="H210" s="121">
        <f>'#19'!$R$14</f>
        <v>0</v>
      </c>
      <c r="I210" s="121"/>
      <c r="J210" s="20"/>
      <c r="K210" s="121">
        <f aca="true" t="shared" si="39" ref="K210:K216">+B210+E210-H210</f>
        <v>70.30000000000003</v>
      </c>
      <c r="L210" s="121"/>
      <c r="N210" s="47">
        <f t="shared" si="33"/>
        <v>8.787500000000003</v>
      </c>
      <c r="O210" s="68"/>
      <c r="P210" s="68"/>
      <c r="Q210" s="68"/>
    </row>
    <row r="211" spans="1:17" ht="12.75" customHeight="1">
      <c r="A211" s="20" t="str">
        <f>$A$13</f>
        <v>VACATION</v>
      </c>
      <c r="B211" s="125">
        <f t="shared" si="38"/>
        <v>0</v>
      </c>
      <c r="C211" s="125"/>
      <c r="D211" s="72"/>
      <c r="E211" s="122">
        <f>E13</f>
        <v>0</v>
      </c>
      <c r="F211" s="123"/>
      <c r="G211" s="46"/>
      <c r="H211" s="121">
        <f>'#19'!$R$15+'#19'!$R$23</f>
        <v>0</v>
      </c>
      <c r="I211" s="121"/>
      <c r="J211" s="45"/>
      <c r="K211" s="128">
        <f t="shared" si="39"/>
        <v>0</v>
      </c>
      <c r="L211" s="128"/>
      <c r="N211" s="47">
        <f t="shared" si="33"/>
        <v>0</v>
      </c>
      <c r="O211" s="47">
        <f>$E$7-K211</f>
        <v>0</v>
      </c>
      <c r="P211" s="47">
        <f>O211/8</f>
        <v>0</v>
      </c>
      <c r="Q211" s="47">
        <f>_xlfn.IFERROR(ROUNDDOWN(O211/$D$7,0)*2,0)</f>
        <v>0</v>
      </c>
    </row>
    <row r="212" spans="1:21" ht="12.75" customHeight="1">
      <c r="A212" s="20" t="str">
        <f>$A$14</f>
        <v>ADMIN LEAVE BALANCE</v>
      </c>
      <c r="B212" s="125">
        <f t="shared" si="38"/>
        <v>80</v>
      </c>
      <c r="C212" s="125"/>
      <c r="D212" s="72"/>
      <c r="E212" s="120">
        <v>0</v>
      </c>
      <c r="F212" s="120"/>
      <c r="G212" s="46"/>
      <c r="H212" s="121">
        <f>'#19'!$R$16</f>
        <v>0</v>
      </c>
      <c r="I212" s="121"/>
      <c r="J212" s="45"/>
      <c r="K212" s="128">
        <f t="shared" si="39"/>
        <v>80</v>
      </c>
      <c r="L212" s="128"/>
      <c r="N212" s="47">
        <f t="shared" si="33"/>
        <v>10</v>
      </c>
      <c r="O212" s="68"/>
      <c r="P212" s="68"/>
      <c r="Q212" s="68"/>
      <c r="U212" s="60"/>
    </row>
    <row r="213" spans="1:21" ht="12.75" customHeight="1">
      <c r="A213" s="26" t="str">
        <f>$A$15</f>
        <v>FLOATING HOLIDAY</v>
      </c>
      <c r="B213" s="120">
        <f t="shared" si="38"/>
        <v>0</v>
      </c>
      <c r="C213" s="120"/>
      <c r="D213" s="67"/>
      <c r="E213" s="120">
        <v>0</v>
      </c>
      <c r="F213" s="120"/>
      <c r="G213" s="28"/>
      <c r="H213" s="121">
        <f>'#19'!$R$17</f>
        <v>0</v>
      </c>
      <c r="I213" s="121"/>
      <c r="J213" s="27"/>
      <c r="K213" s="121">
        <f t="shared" si="39"/>
        <v>0</v>
      </c>
      <c r="L213" s="121"/>
      <c r="N213" s="47">
        <f t="shared" si="33"/>
        <v>0</v>
      </c>
      <c r="O213" s="68"/>
      <c r="P213" s="68"/>
      <c r="Q213" s="68"/>
      <c r="U213" s="60"/>
    </row>
    <row r="214" spans="1:17" ht="12.75" customHeight="1">
      <c r="A214" s="26" t="str">
        <f>$A$16</f>
        <v>HOLIDAY LEAVE</v>
      </c>
      <c r="B214" s="120">
        <f t="shared" si="38"/>
        <v>0</v>
      </c>
      <c r="C214" s="120"/>
      <c r="D214" s="67"/>
      <c r="E214" s="120">
        <v>0</v>
      </c>
      <c r="F214" s="120"/>
      <c r="G214" s="28"/>
      <c r="H214" s="120">
        <f>'#19'!$R$18</f>
        <v>0</v>
      </c>
      <c r="I214" s="120"/>
      <c r="J214" s="67"/>
      <c r="K214" s="121">
        <f t="shared" si="39"/>
        <v>0</v>
      </c>
      <c r="L214" s="121"/>
      <c r="N214" s="47">
        <f t="shared" si="33"/>
        <v>0</v>
      </c>
      <c r="O214" s="68"/>
      <c r="P214" s="68"/>
      <c r="Q214" s="68"/>
    </row>
    <row r="215" spans="1:17" ht="12.75" customHeight="1">
      <c r="A215" s="26" t="str">
        <f>$A$17</f>
        <v>VOLUNTARY LWOP</v>
      </c>
      <c r="B215" s="120">
        <f t="shared" si="38"/>
        <v>0</v>
      </c>
      <c r="C215" s="120"/>
      <c r="D215" s="67"/>
      <c r="E215" s="120">
        <v>0</v>
      </c>
      <c r="F215" s="120"/>
      <c r="G215" s="73"/>
      <c r="H215" s="120">
        <f>'#19'!$R$22</f>
        <v>0</v>
      </c>
      <c r="I215" s="120"/>
      <c r="J215" s="67"/>
      <c r="K215" s="121">
        <f t="shared" si="39"/>
        <v>0</v>
      </c>
      <c r="L215" s="121"/>
      <c r="N215" s="47">
        <f t="shared" si="33"/>
        <v>0</v>
      </c>
      <c r="O215" s="68"/>
      <c r="P215" s="68"/>
      <c r="Q215" s="68"/>
    </row>
    <row r="216" spans="1:17" ht="12.75" customHeight="1">
      <c r="A216" s="26" t="str">
        <f>$A$18</f>
        <v>VACATION PAYOUT</v>
      </c>
      <c r="B216" s="120">
        <f t="shared" si="38"/>
        <v>0</v>
      </c>
      <c r="C216" s="120"/>
      <c r="D216" s="67"/>
      <c r="E216" s="120">
        <v>0</v>
      </c>
      <c r="F216" s="120"/>
      <c r="G216" s="73"/>
      <c r="H216" s="120">
        <f>'#19'!$R$23</f>
        <v>0</v>
      </c>
      <c r="I216" s="120"/>
      <c r="J216" s="67"/>
      <c r="K216" s="121">
        <f t="shared" si="39"/>
        <v>0</v>
      </c>
      <c r="L216" s="121"/>
      <c r="M216" s="74"/>
      <c r="N216" s="47">
        <f t="shared" si="33"/>
        <v>0</v>
      </c>
      <c r="O216" s="68"/>
      <c r="P216" s="68"/>
      <c r="Q216" s="68"/>
    </row>
    <row r="217" ht="12" customHeight="1">
      <c r="N217" s="47"/>
    </row>
    <row r="218" spans="1:14" ht="12.75" customHeight="1">
      <c r="A218" s="43"/>
      <c r="B218" s="15"/>
      <c r="C218" s="15"/>
      <c r="D218" s="15"/>
      <c r="E218" s="15"/>
      <c r="F218" s="15"/>
      <c r="G218" s="25" t="s">
        <v>70</v>
      </c>
      <c r="H218" s="15"/>
      <c r="I218" s="15"/>
      <c r="J218" s="15"/>
      <c r="K218" s="15"/>
      <c r="L218" s="15"/>
      <c r="N218" s="47"/>
    </row>
    <row r="219" spans="2:14" ht="12.75" customHeight="1">
      <c r="B219" s="126" t="s">
        <v>30</v>
      </c>
      <c r="C219" s="126"/>
      <c r="E219" s="124" t="s">
        <v>31</v>
      </c>
      <c r="F219" s="124"/>
      <c r="H219" s="124" t="s">
        <v>36</v>
      </c>
      <c r="I219" s="124"/>
      <c r="K219" s="126" t="s">
        <v>32</v>
      </c>
      <c r="L219" s="126"/>
      <c r="N219" s="47"/>
    </row>
    <row r="220" spans="2:14" ht="12.75" customHeight="1">
      <c r="B220" s="127"/>
      <c r="C220" s="127"/>
      <c r="E220" s="127"/>
      <c r="F220" s="127"/>
      <c r="H220" s="127"/>
      <c r="I220" s="127"/>
      <c r="K220" s="127"/>
      <c r="L220" s="127"/>
      <c r="N220" s="47"/>
    </row>
    <row r="221" spans="1:17" ht="12.75" customHeight="1">
      <c r="A221" s="20" t="str">
        <f>$A$12</f>
        <v>SICK LEAVE</v>
      </c>
      <c r="B221" s="125">
        <f aca="true" t="shared" si="40" ref="B221:B227">K210</f>
        <v>70.30000000000003</v>
      </c>
      <c r="C221" s="125"/>
      <c r="D221" s="77"/>
      <c r="E221" s="122">
        <v>3.7</v>
      </c>
      <c r="F221" s="123"/>
      <c r="G221" s="25"/>
      <c r="H221" s="121">
        <f>'#20'!$R$14</f>
        <v>0</v>
      </c>
      <c r="I221" s="121"/>
      <c r="J221" s="20"/>
      <c r="K221" s="121">
        <f aca="true" t="shared" si="41" ref="K221:K227">+B221+E221-H221</f>
        <v>74.00000000000003</v>
      </c>
      <c r="L221" s="121"/>
      <c r="N221" s="47">
        <f t="shared" si="33"/>
        <v>9.250000000000004</v>
      </c>
      <c r="O221" s="68"/>
      <c r="P221" s="68"/>
      <c r="Q221" s="68"/>
    </row>
    <row r="222" spans="1:17" ht="12.75" customHeight="1">
      <c r="A222" s="20" t="str">
        <f>$A$13</f>
        <v>VACATION</v>
      </c>
      <c r="B222" s="125">
        <f t="shared" si="40"/>
        <v>0</v>
      </c>
      <c r="C222" s="125"/>
      <c r="D222" s="72"/>
      <c r="E222" s="122">
        <f>E13</f>
        <v>0</v>
      </c>
      <c r="F222" s="123"/>
      <c r="G222" s="46"/>
      <c r="H222" s="121">
        <f>'#20'!$R$15+'#20'!$R$23</f>
        <v>0</v>
      </c>
      <c r="I222" s="121"/>
      <c r="J222" s="45"/>
      <c r="K222" s="128">
        <f t="shared" si="41"/>
        <v>0</v>
      </c>
      <c r="L222" s="128"/>
      <c r="N222" s="47">
        <f t="shared" si="33"/>
        <v>0</v>
      </c>
      <c r="O222" s="47">
        <f>$E$7-K222</f>
        <v>0</v>
      </c>
      <c r="P222" s="47">
        <f>O222/8</f>
        <v>0</v>
      </c>
      <c r="Q222" s="47">
        <f>_xlfn.IFERROR(ROUNDDOWN(O222/$D$7,0)*2,0)</f>
        <v>0</v>
      </c>
    </row>
    <row r="223" spans="1:17" ht="12.75" customHeight="1">
      <c r="A223" s="20" t="str">
        <f>$A$14</f>
        <v>ADMIN LEAVE BALANCE</v>
      </c>
      <c r="B223" s="125">
        <f t="shared" si="40"/>
        <v>80</v>
      </c>
      <c r="C223" s="125"/>
      <c r="D223" s="72"/>
      <c r="E223" s="120">
        <v>0</v>
      </c>
      <c r="F223" s="120"/>
      <c r="G223" s="46"/>
      <c r="H223" s="121">
        <f>'#20'!$R$16</f>
        <v>0</v>
      </c>
      <c r="I223" s="121"/>
      <c r="J223" s="45"/>
      <c r="K223" s="128">
        <f t="shared" si="41"/>
        <v>80</v>
      </c>
      <c r="L223" s="128"/>
      <c r="N223" s="47">
        <f t="shared" si="33"/>
        <v>10</v>
      </c>
      <c r="O223" s="68"/>
      <c r="P223" s="68"/>
      <c r="Q223" s="68"/>
    </row>
    <row r="224" spans="1:17" ht="12.75" customHeight="1">
      <c r="A224" s="26" t="str">
        <f>$A$15</f>
        <v>FLOATING HOLIDAY</v>
      </c>
      <c r="B224" s="120">
        <f t="shared" si="40"/>
        <v>0</v>
      </c>
      <c r="C224" s="120"/>
      <c r="D224" s="67"/>
      <c r="E224" s="120">
        <v>0</v>
      </c>
      <c r="F224" s="120"/>
      <c r="G224" s="28"/>
      <c r="H224" s="121">
        <f>'#20'!$R$17</f>
        <v>0</v>
      </c>
      <c r="I224" s="121"/>
      <c r="J224" s="27"/>
      <c r="K224" s="121">
        <f t="shared" si="41"/>
        <v>0</v>
      </c>
      <c r="L224" s="121"/>
      <c r="N224" s="47">
        <f t="shared" si="33"/>
        <v>0</v>
      </c>
      <c r="O224" s="68"/>
      <c r="P224" s="68"/>
      <c r="Q224" s="68"/>
    </row>
    <row r="225" spans="1:17" ht="12.75" customHeight="1">
      <c r="A225" s="26" t="str">
        <f>$A$16</f>
        <v>HOLIDAY LEAVE</v>
      </c>
      <c r="B225" s="120">
        <f t="shared" si="40"/>
        <v>0</v>
      </c>
      <c r="C225" s="120"/>
      <c r="D225" s="67"/>
      <c r="E225" s="120">
        <v>0</v>
      </c>
      <c r="F225" s="120"/>
      <c r="G225" s="28"/>
      <c r="H225" s="120">
        <f>'#20'!$R$18</f>
        <v>0</v>
      </c>
      <c r="I225" s="120"/>
      <c r="J225" s="67"/>
      <c r="K225" s="121">
        <f t="shared" si="41"/>
        <v>0</v>
      </c>
      <c r="L225" s="121"/>
      <c r="N225" s="47">
        <f t="shared" si="33"/>
        <v>0</v>
      </c>
      <c r="O225" s="68"/>
      <c r="P225" s="68"/>
      <c r="Q225" s="68"/>
    </row>
    <row r="226" spans="1:17" ht="12.75" customHeight="1">
      <c r="A226" s="26" t="str">
        <f>$A$17</f>
        <v>VOLUNTARY LWOP</v>
      </c>
      <c r="B226" s="120">
        <f t="shared" si="40"/>
        <v>0</v>
      </c>
      <c r="C226" s="120"/>
      <c r="D226" s="67"/>
      <c r="E226" s="120">
        <v>0</v>
      </c>
      <c r="F226" s="120"/>
      <c r="G226" s="73"/>
      <c r="H226" s="120">
        <f>'#20'!$R$22</f>
        <v>0</v>
      </c>
      <c r="I226" s="120"/>
      <c r="J226" s="67"/>
      <c r="K226" s="121">
        <f t="shared" si="41"/>
        <v>0</v>
      </c>
      <c r="L226" s="121"/>
      <c r="N226" s="47">
        <f t="shared" si="33"/>
        <v>0</v>
      </c>
      <c r="O226" s="68"/>
      <c r="P226" s="68"/>
      <c r="Q226" s="68"/>
    </row>
    <row r="227" spans="1:17" ht="12.75" customHeight="1">
      <c r="A227" s="26" t="str">
        <f>$A$18</f>
        <v>VACATION PAYOUT</v>
      </c>
      <c r="B227" s="120">
        <f t="shared" si="40"/>
        <v>0</v>
      </c>
      <c r="C227" s="120"/>
      <c r="D227" s="67"/>
      <c r="E227" s="120">
        <v>0</v>
      </c>
      <c r="F227" s="120"/>
      <c r="G227" s="73"/>
      <c r="H227" s="120">
        <f>'#20'!$R$23</f>
        <v>0</v>
      </c>
      <c r="I227" s="120"/>
      <c r="J227" s="67"/>
      <c r="K227" s="121">
        <f t="shared" si="41"/>
        <v>0</v>
      </c>
      <c r="L227" s="121"/>
      <c r="M227" s="74"/>
      <c r="N227" s="47">
        <f t="shared" si="33"/>
        <v>0</v>
      </c>
      <c r="O227" s="68"/>
      <c r="P227" s="68"/>
      <c r="Q227" s="68"/>
    </row>
    <row r="228" ht="12.75" customHeight="1">
      <c r="N228" s="47"/>
    </row>
    <row r="229" spans="1:14" ht="12.75" customHeight="1">
      <c r="A229" s="43"/>
      <c r="B229" s="15"/>
      <c r="C229" s="15"/>
      <c r="D229" s="15"/>
      <c r="E229" s="15"/>
      <c r="F229" s="15"/>
      <c r="G229" s="25" t="s">
        <v>71</v>
      </c>
      <c r="H229" s="15"/>
      <c r="I229" s="15"/>
      <c r="J229" s="15"/>
      <c r="K229" s="15"/>
      <c r="L229" s="15"/>
      <c r="N229" s="47"/>
    </row>
    <row r="230" spans="2:14" ht="12.75" customHeight="1">
      <c r="B230" s="126" t="s">
        <v>30</v>
      </c>
      <c r="C230" s="126"/>
      <c r="E230" s="124" t="s">
        <v>31</v>
      </c>
      <c r="F230" s="124"/>
      <c r="H230" s="124" t="s">
        <v>36</v>
      </c>
      <c r="I230" s="124"/>
      <c r="K230" s="126" t="s">
        <v>32</v>
      </c>
      <c r="L230" s="126"/>
      <c r="N230" s="47"/>
    </row>
    <row r="231" spans="2:14" ht="12.75" customHeight="1">
      <c r="B231" s="127"/>
      <c r="C231" s="127"/>
      <c r="E231" s="127"/>
      <c r="F231" s="127"/>
      <c r="H231" s="127"/>
      <c r="I231" s="127"/>
      <c r="K231" s="127"/>
      <c r="L231" s="127"/>
      <c r="N231" s="47"/>
    </row>
    <row r="232" spans="1:17" ht="12.75" customHeight="1">
      <c r="A232" s="20" t="str">
        <f>$A$12</f>
        <v>SICK LEAVE</v>
      </c>
      <c r="B232" s="125">
        <f aca="true" t="shared" si="42" ref="B232:B238">K221</f>
        <v>74.00000000000003</v>
      </c>
      <c r="C232" s="125"/>
      <c r="D232" s="77"/>
      <c r="E232" s="122">
        <v>3.7</v>
      </c>
      <c r="F232" s="123"/>
      <c r="G232" s="25"/>
      <c r="H232" s="121">
        <f>'#21'!$R$14</f>
        <v>0</v>
      </c>
      <c r="I232" s="121"/>
      <c r="J232" s="20"/>
      <c r="K232" s="121">
        <f aca="true" t="shared" si="43" ref="K232:K238">+B232+E232-H232</f>
        <v>77.70000000000003</v>
      </c>
      <c r="L232" s="121"/>
      <c r="N232" s="47">
        <f t="shared" si="33"/>
        <v>9.712500000000004</v>
      </c>
      <c r="O232" s="68"/>
      <c r="P232" s="68"/>
      <c r="Q232" s="68"/>
    </row>
    <row r="233" spans="1:17" ht="12.75" customHeight="1">
      <c r="A233" s="20" t="str">
        <f>$A$13</f>
        <v>VACATION</v>
      </c>
      <c r="B233" s="125">
        <f t="shared" si="42"/>
        <v>0</v>
      </c>
      <c r="C233" s="125"/>
      <c r="D233" s="72"/>
      <c r="E233" s="122">
        <f>E13</f>
        <v>0</v>
      </c>
      <c r="F233" s="123"/>
      <c r="G233" s="46"/>
      <c r="H233" s="121">
        <f>'#21'!$R$15+'#21'!$R$23</f>
        <v>0</v>
      </c>
      <c r="I233" s="121"/>
      <c r="J233" s="45"/>
      <c r="K233" s="128">
        <f t="shared" si="43"/>
        <v>0</v>
      </c>
      <c r="L233" s="128"/>
      <c r="N233" s="47">
        <f t="shared" si="33"/>
        <v>0</v>
      </c>
      <c r="O233" s="47">
        <f>$E$7-K233</f>
        <v>0</v>
      </c>
      <c r="P233" s="47">
        <f>O233/8</f>
        <v>0</v>
      </c>
      <c r="Q233" s="47">
        <f>_xlfn.IFERROR(ROUNDDOWN(O233/$D$7,0)*2,0)</f>
        <v>0</v>
      </c>
    </row>
    <row r="234" spans="1:17" ht="12.75" customHeight="1">
      <c r="A234" s="20" t="str">
        <f>$A$14</f>
        <v>ADMIN LEAVE BALANCE</v>
      </c>
      <c r="B234" s="125">
        <f t="shared" si="42"/>
        <v>80</v>
      </c>
      <c r="C234" s="125"/>
      <c r="D234" s="72"/>
      <c r="E234" s="120">
        <v>0</v>
      </c>
      <c r="F234" s="120"/>
      <c r="G234" s="46"/>
      <c r="H234" s="121">
        <f>'#21'!$R$16</f>
        <v>0</v>
      </c>
      <c r="I234" s="121"/>
      <c r="J234" s="45"/>
      <c r="K234" s="128">
        <f t="shared" si="43"/>
        <v>80</v>
      </c>
      <c r="L234" s="128"/>
      <c r="N234" s="47">
        <f t="shared" si="33"/>
        <v>10</v>
      </c>
      <c r="O234" s="68"/>
      <c r="P234" s="68"/>
      <c r="Q234" s="68"/>
    </row>
    <row r="235" spans="1:17" ht="12.75" customHeight="1">
      <c r="A235" s="26" t="str">
        <f>$A$15</f>
        <v>FLOATING HOLIDAY</v>
      </c>
      <c r="B235" s="120">
        <f t="shared" si="42"/>
        <v>0</v>
      </c>
      <c r="C235" s="120"/>
      <c r="D235" s="67"/>
      <c r="E235" s="120">
        <v>0</v>
      </c>
      <c r="F235" s="120"/>
      <c r="G235" s="28"/>
      <c r="H235" s="121">
        <f>'#21'!$R$17</f>
        <v>0</v>
      </c>
      <c r="I235" s="121"/>
      <c r="J235" s="27"/>
      <c r="K235" s="121">
        <f t="shared" si="43"/>
        <v>0</v>
      </c>
      <c r="L235" s="121"/>
      <c r="N235" s="47">
        <f t="shared" si="33"/>
        <v>0</v>
      </c>
      <c r="O235" s="68"/>
      <c r="P235" s="68"/>
      <c r="Q235" s="68"/>
    </row>
    <row r="236" spans="1:17" ht="12.75" customHeight="1">
      <c r="A236" s="26" t="str">
        <f>$A$16</f>
        <v>HOLIDAY LEAVE</v>
      </c>
      <c r="B236" s="120">
        <f t="shared" si="42"/>
        <v>0</v>
      </c>
      <c r="C236" s="120"/>
      <c r="D236" s="67"/>
      <c r="E236" s="120">
        <v>0</v>
      </c>
      <c r="F236" s="120"/>
      <c r="G236" s="28"/>
      <c r="H236" s="120">
        <f>'#21'!$R$18</f>
        <v>0</v>
      </c>
      <c r="I236" s="120"/>
      <c r="J236" s="67"/>
      <c r="K236" s="121">
        <f t="shared" si="43"/>
        <v>0</v>
      </c>
      <c r="L236" s="121"/>
      <c r="N236" s="47">
        <f t="shared" si="33"/>
        <v>0</v>
      </c>
      <c r="O236" s="68"/>
      <c r="P236" s="68"/>
      <c r="Q236" s="68"/>
    </row>
    <row r="237" spans="1:17" ht="12.75" customHeight="1">
      <c r="A237" s="26" t="str">
        <f>$A$17</f>
        <v>VOLUNTARY LWOP</v>
      </c>
      <c r="B237" s="120">
        <f t="shared" si="42"/>
        <v>0</v>
      </c>
      <c r="C237" s="120"/>
      <c r="D237" s="67"/>
      <c r="E237" s="120">
        <v>0</v>
      </c>
      <c r="F237" s="120"/>
      <c r="G237" s="73"/>
      <c r="H237" s="120">
        <f>'#21'!$R$22</f>
        <v>0</v>
      </c>
      <c r="I237" s="120"/>
      <c r="J237" s="67"/>
      <c r="K237" s="121">
        <f t="shared" si="43"/>
        <v>0</v>
      </c>
      <c r="L237" s="121"/>
      <c r="N237" s="47">
        <f t="shared" si="33"/>
        <v>0</v>
      </c>
      <c r="O237" s="68"/>
      <c r="P237" s="68"/>
      <c r="Q237" s="68"/>
    </row>
    <row r="238" spans="1:17" ht="12.75" customHeight="1">
      <c r="A238" s="26" t="str">
        <f>$A$18</f>
        <v>VACATION PAYOUT</v>
      </c>
      <c r="B238" s="120">
        <f t="shared" si="42"/>
        <v>0</v>
      </c>
      <c r="C238" s="120"/>
      <c r="D238" s="67"/>
      <c r="E238" s="120">
        <v>0</v>
      </c>
      <c r="F238" s="120"/>
      <c r="G238" s="73"/>
      <c r="H238" s="120">
        <f>'#21'!$R$23</f>
        <v>0</v>
      </c>
      <c r="I238" s="120"/>
      <c r="J238" s="67"/>
      <c r="K238" s="121">
        <f t="shared" si="43"/>
        <v>0</v>
      </c>
      <c r="L238" s="121"/>
      <c r="M238" s="74"/>
      <c r="N238" s="47">
        <f t="shared" si="33"/>
        <v>0</v>
      </c>
      <c r="O238" s="68"/>
      <c r="P238" s="68"/>
      <c r="Q238" s="68"/>
    </row>
    <row r="239" ht="12.75">
      <c r="N239" s="47"/>
    </row>
    <row r="240" spans="1:14" ht="12.75" customHeight="1">
      <c r="A240" s="43"/>
      <c r="B240" s="15"/>
      <c r="C240" s="15"/>
      <c r="D240" s="15"/>
      <c r="E240" s="15"/>
      <c r="F240" s="15"/>
      <c r="G240" s="25" t="s">
        <v>72</v>
      </c>
      <c r="H240" s="15"/>
      <c r="I240" s="15"/>
      <c r="J240" s="15"/>
      <c r="K240" s="15"/>
      <c r="L240" s="15"/>
      <c r="N240" s="47"/>
    </row>
    <row r="241" spans="2:14" ht="12.75" customHeight="1">
      <c r="B241" s="126" t="s">
        <v>30</v>
      </c>
      <c r="C241" s="126"/>
      <c r="E241" s="124" t="s">
        <v>31</v>
      </c>
      <c r="F241" s="124"/>
      <c r="H241" s="124" t="s">
        <v>36</v>
      </c>
      <c r="I241" s="124"/>
      <c r="K241" s="126" t="s">
        <v>32</v>
      </c>
      <c r="L241" s="126"/>
      <c r="N241" s="47"/>
    </row>
    <row r="242" spans="2:14" ht="12.75" customHeight="1">
      <c r="B242" s="127"/>
      <c r="C242" s="127"/>
      <c r="E242" s="127"/>
      <c r="F242" s="127"/>
      <c r="H242" s="127"/>
      <c r="I242" s="127"/>
      <c r="K242" s="127"/>
      <c r="L242" s="127"/>
      <c r="N242" s="47"/>
    </row>
    <row r="243" spans="1:17" ht="12.75" customHeight="1">
      <c r="A243" s="20" t="str">
        <f>$A$12</f>
        <v>SICK LEAVE</v>
      </c>
      <c r="B243" s="125">
        <f aca="true" t="shared" si="44" ref="B243:B249">K232</f>
        <v>77.70000000000003</v>
      </c>
      <c r="C243" s="125"/>
      <c r="D243" s="77"/>
      <c r="E243" s="122">
        <v>3.7</v>
      </c>
      <c r="F243" s="123"/>
      <c r="G243" s="25"/>
      <c r="H243" s="121">
        <f>'#22'!$R$14</f>
        <v>0</v>
      </c>
      <c r="I243" s="121"/>
      <c r="J243" s="20"/>
      <c r="K243" s="121">
        <f aca="true" t="shared" si="45" ref="K243:K249">+B243+E243-H243</f>
        <v>81.40000000000003</v>
      </c>
      <c r="L243" s="121"/>
      <c r="N243" s="47">
        <f t="shared" si="33"/>
        <v>10.175000000000004</v>
      </c>
      <c r="O243" s="68"/>
      <c r="P243" s="68"/>
      <c r="Q243" s="68"/>
    </row>
    <row r="244" spans="1:17" ht="12.75" customHeight="1">
      <c r="A244" s="20" t="str">
        <f>$A$13</f>
        <v>VACATION</v>
      </c>
      <c r="B244" s="125">
        <f t="shared" si="44"/>
        <v>0</v>
      </c>
      <c r="C244" s="125"/>
      <c r="D244" s="72"/>
      <c r="E244" s="122">
        <f>E13</f>
        <v>0</v>
      </c>
      <c r="F244" s="123"/>
      <c r="G244" s="46"/>
      <c r="H244" s="121">
        <f>'#22'!$R$15+'#22'!$R$23</f>
        <v>0</v>
      </c>
      <c r="I244" s="121"/>
      <c r="J244" s="45"/>
      <c r="K244" s="128">
        <f t="shared" si="45"/>
        <v>0</v>
      </c>
      <c r="L244" s="128"/>
      <c r="N244" s="47">
        <f t="shared" si="33"/>
        <v>0</v>
      </c>
      <c r="O244" s="47">
        <f>$E$7-K244</f>
        <v>0</v>
      </c>
      <c r="P244" s="47">
        <f>O244/8</f>
        <v>0</v>
      </c>
      <c r="Q244" s="47">
        <f>_xlfn.IFERROR(ROUNDDOWN(O244/$D$7,0)*2,0)</f>
        <v>0</v>
      </c>
    </row>
    <row r="245" spans="1:17" ht="12.75" customHeight="1">
      <c r="A245" s="20" t="str">
        <f>$A$14</f>
        <v>ADMIN LEAVE BALANCE</v>
      </c>
      <c r="B245" s="125">
        <f t="shared" si="44"/>
        <v>80</v>
      </c>
      <c r="C245" s="125"/>
      <c r="D245" s="72"/>
      <c r="E245" s="120">
        <v>0</v>
      </c>
      <c r="F245" s="120"/>
      <c r="G245" s="46"/>
      <c r="H245" s="121">
        <f>'#22'!$R$16</f>
        <v>0</v>
      </c>
      <c r="I245" s="121"/>
      <c r="J245" s="45"/>
      <c r="K245" s="128">
        <f t="shared" si="45"/>
        <v>80</v>
      </c>
      <c r="L245" s="128"/>
      <c r="N245" s="47">
        <f t="shared" si="33"/>
        <v>10</v>
      </c>
      <c r="O245" s="68"/>
      <c r="P245" s="68"/>
      <c r="Q245" s="68"/>
    </row>
    <row r="246" spans="1:17" ht="12.75" customHeight="1">
      <c r="A246" s="26" t="str">
        <f>$A$15</f>
        <v>FLOATING HOLIDAY</v>
      </c>
      <c r="B246" s="120">
        <f t="shared" si="44"/>
        <v>0</v>
      </c>
      <c r="C246" s="120"/>
      <c r="D246" s="67"/>
      <c r="E246" s="120">
        <v>0</v>
      </c>
      <c r="F246" s="120"/>
      <c r="G246" s="28"/>
      <c r="H246" s="121">
        <f>'#22'!$R$17</f>
        <v>0</v>
      </c>
      <c r="I246" s="121"/>
      <c r="J246" s="27"/>
      <c r="K246" s="121">
        <f t="shared" si="45"/>
        <v>0</v>
      </c>
      <c r="L246" s="121"/>
      <c r="N246" s="47">
        <f t="shared" si="33"/>
        <v>0</v>
      </c>
      <c r="O246" s="68"/>
      <c r="P246" s="68"/>
      <c r="Q246" s="68"/>
    </row>
    <row r="247" spans="1:17" ht="12.75" customHeight="1">
      <c r="A247" s="26" t="str">
        <f>$A$16</f>
        <v>HOLIDAY LEAVE</v>
      </c>
      <c r="B247" s="120">
        <f t="shared" si="44"/>
        <v>0</v>
      </c>
      <c r="C247" s="120"/>
      <c r="D247" s="67"/>
      <c r="E247" s="120">
        <v>0</v>
      </c>
      <c r="F247" s="120"/>
      <c r="G247" s="28"/>
      <c r="H247" s="120">
        <f>'#22'!$R$18</f>
        <v>0</v>
      </c>
      <c r="I247" s="120"/>
      <c r="J247" s="67"/>
      <c r="K247" s="121">
        <f t="shared" si="45"/>
        <v>0</v>
      </c>
      <c r="L247" s="121"/>
      <c r="N247" s="47">
        <f t="shared" si="33"/>
        <v>0</v>
      </c>
      <c r="O247" s="68"/>
      <c r="P247" s="68"/>
      <c r="Q247" s="68"/>
    </row>
    <row r="248" spans="1:17" ht="12.75" customHeight="1">
      <c r="A248" s="26" t="str">
        <f>$A$17</f>
        <v>VOLUNTARY LWOP</v>
      </c>
      <c r="B248" s="120">
        <f t="shared" si="44"/>
        <v>0</v>
      </c>
      <c r="C248" s="120"/>
      <c r="D248" s="67"/>
      <c r="E248" s="120">
        <v>0</v>
      </c>
      <c r="F248" s="120"/>
      <c r="G248" s="73"/>
      <c r="H248" s="120">
        <f>'#22'!$R$22</f>
        <v>0</v>
      </c>
      <c r="I248" s="120"/>
      <c r="J248" s="67"/>
      <c r="K248" s="121">
        <f t="shared" si="45"/>
        <v>0</v>
      </c>
      <c r="L248" s="121"/>
      <c r="N248" s="47">
        <f t="shared" si="33"/>
        <v>0</v>
      </c>
      <c r="O248" s="68"/>
      <c r="P248" s="68"/>
      <c r="Q248" s="68"/>
    </row>
    <row r="249" spans="1:17" ht="12.75" customHeight="1">
      <c r="A249" s="26" t="str">
        <f>$A$18</f>
        <v>VACATION PAYOUT</v>
      </c>
      <c r="B249" s="120">
        <f t="shared" si="44"/>
        <v>0</v>
      </c>
      <c r="C249" s="120"/>
      <c r="D249" s="67"/>
      <c r="E249" s="120">
        <v>0</v>
      </c>
      <c r="F249" s="120"/>
      <c r="G249" s="73"/>
      <c r="H249" s="120">
        <f>'#22'!$R$23</f>
        <v>0</v>
      </c>
      <c r="I249" s="120"/>
      <c r="J249" s="67"/>
      <c r="K249" s="121">
        <f t="shared" si="45"/>
        <v>0</v>
      </c>
      <c r="L249" s="121"/>
      <c r="M249" s="74"/>
      <c r="N249" s="47">
        <f t="shared" si="33"/>
        <v>0</v>
      </c>
      <c r="O249" s="68"/>
      <c r="P249" s="68"/>
      <c r="Q249" s="68"/>
    </row>
    <row r="250" ht="11.25" customHeight="1">
      <c r="N250" s="47"/>
    </row>
    <row r="251" spans="1:14" ht="12.75" customHeight="1">
      <c r="A251" s="43"/>
      <c r="B251" s="15"/>
      <c r="C251" s="15"/>
      <c r="D251" s="15"/>
      <c r="E251" s="15"/>
      <c r="F251" s="15"/>
      <c r="G251" s="25" t="s">
        <v>73</v>
      </c>
      <c r="H251" s="15"/>
      <c r="I251" s="15"/>
      <c r="J251" s="15"/>
      <c r="K251" s="15"/>
      <c r="L251" s="15"/>
      <c r="N251" s="47"/>
    </row>
    <row r="252" spans="2:14" ht="12.75" customHeight="1">
      <c r="B252" s="126" t="s">
        <v>30</v>
      </c>
      <c r="C252" s="126"/>
      <c r="E252" s="124" t="s">
        <v>31</v>
      </c>
      <c r="F252" s="124"/>
      <c r="H252" s="124" t="s">
        <v>36</v>
      </c>
      <c r="I252" s="124"/>
      <c r="K252" s="126" t="s">
        <v>32</v>
      </c>
      <c r="L252" s="126"/>
      <c r="N252" s="47"/>
    </row>
    <row r="253" spans="2:14" ht="12.75" customHeight="1">
      <c r="B253" s="127"/>
      <c r="C253" s="127"/>
      <c r="E253" s="127"/>
      <c r="F253" s="127"/>
      <c r="H253" s="127"/>
      <c r="I253" s="127"/>
      <c r="K253" s="127"/>
      <c r="L253" s="127"/>
      <c r="N253" s="47"/>
    </row>
    <row r="254" spans="1:17" ht="12.75" customHeight="1">
      <c r="A254" s="20" t="str">
        <f>$A$12</f>
        <v>SICK LEAVE</v>
      </c>
      <c r="B254" s="125">
        <f aca="true" t="shared" si="46" ref="B254:B260">K243</f>
        <v>81.40000000000003</v>
      </c>
      <c r="C254" s="125"/>
      <c r="D254" s="77"/>
      <c r="E254" s="122">
        <v>3.7</v>
      </c>
      <c r="F254" s="123"/>
      <c r="G254" s="25"/>
      <c r="H254" s="121">
        <f>'#23'!$R$14</f>
        <v>0</v>
      </c>
      <c r="I254" s="121"/>
      <c r="J254" s="20"/>
      <c r="K254" s="121">
        <f aca="true" t="shared" si="47" ref="K254:K260">+B254+E254-H254</f>
        <v>85.10000000000004</v>
      </c>
      <c r="L254" s="121"/>
      <c r="N254" s="47">
        <f t="shared" si="33"/>
        <v>10.637500000000005</v>
      </c>
      <c r="O254" s="68"/>
      <c r="P254" s="68"/>
      <c r="Q254" s="68"/>
    </row>
    <row r="255" spans="1:17" ht="12.75" customHeight="1">
      <c r="A255" s="20" t="str">
        <f>$A$13</f>
        <v>VACATION</v>
      </c>
      <c r="B255" s="125">
        <f t="shared" si="46"/>
        <v>0</v>
      </c>
      <c r="C255" s="125"/>
      <c r="D255" s="72"/>
      <c r="E255" s="122">
        <f>E13</f>
        <v>0</v>
      </c>
      <c r="F255" s="123"/>
      <c r="G255" s="46"/>
      <c r="H255" s="121">
        <f>'#23'!$R$15+'#23'!$R$23</f>
        <v>0</v>
      </c>
      <c r="I255" s="121"/>
      <c r="J255" s="45"/>
      <c r="K255" s="128">
        <f t="shared" si="47"/>
        <v>0</v>
      </c>
      <c r="L255" s="128"/>
      <c r="N255" s="47">
        <f t="shared" si="33"/>
        <v>0</v>
      </c>
      <c r="O255" s="47">
        <f>$E$7-K255</f>
        <v>0</v>
      </c>
      <c r="P255" s="47">
        <f>O255/8</f>
        <v>0</v>
      </c>
      <c r="Q255" s="47">
        <f>_xlfn.IFERROR(ROUNDDOWN(O255/$D$7,0)*2,0)</f>
        <v>0</v>
      </c>
    </row>
    <row r="256" spans="1:17" ht="12.75" customHeight="1">
      <c r="A256" s="20" t="str">
        <f>$A$14</f>
        <v>ADMIN LEAVE BALANCE</v>
      </c>
      <c r="B256" s="125">
        <f t="shared" si="46"/>
        <v>80</v>
      </c>
      <c r="C256" s="125"/>
      <c r="D256" s="72"/>
      <c r="E256" s="120">
        <v>0</v>
      </c>
      <c r="F256" s="120"/>
      <c r="G256" s="46"/>
      <c r="H256" s="121">
        <f>'#23'!$R$16</f>
        <v>0</v>
      </c>
      <c r="I256" s="121"/>
      <c r="J256" s="45"/>
      <c r="K256" s="128">
        <f t="shared" si="47"/>
        <v>80</v>
      </c>
      <c r="L256" s="128"/>
      <c r="N256" s="47">
        <f t="shared" si="33"/>
        <v>10</v>
      </c>
      <c r="O256" s="68"/>
      <c r="P256" s="68"/>
      <c r="Q256" s="68"/>
    </row>
    <row r="257" spans="1:17" ht="12.75" customHeight="1">
      <c r="A257" s="26" t="str">
        <f>$A$15</f>
        <v>FLOATING HOLIDAY</v>
      </c>
      <c r="B257" s="120">
        <f t="shared" si="46"/>
        <v>0</v>
      </c>
      <c r="C257" s="120"/>
      <c r="D257" s="67"/>
      <c r="E257" s="120">
        <v>0</v>
      </c>
      <c r="F257" s="120"/>
      <c r="G257" s="28"/>
      <c r="H257" s="121">
        <f>'#23'!$R$17</f>
        <v>0</v>
      </c>
      <c r="I257" s="121"/>
      <c r="J257" s="27"/>
      <c r="K257" s="121">
        <f t="shared" si="47"/>
        <v>0</v>
      </c>
      <c r="L257" s="121"/>
      <c r="N257" s="47">
        <f t="shared" si="33"/>
        <v>0</v>
      </c>
      <c r="O257" s="68"/>
      <c r="P257" s="68"/>
      <c r="Q257" s="68"/>
    </row>
    <row r="258" spans="1:17" ht="12.75" customHeight="1">
      <c r="A258" s="26" t="str">
        <f>$A$16</f>
        <v>HOLIDAY LEAVE</v>
      </c>
      <c r="B258" s="120">
        <f t="shared" si="46"/>
        <v>0</v>
      </c>
      <c r="C258" s="120"/>
      <c r="D258" s="67"/>
      <c r="E258" s="120">
        <v>0</v>
      </c>
      <c r="F258" s="120"/>
      <c r="G258" s="28"/>
      <c r="H258" s="120">
        <f>'#23'!$R$18</f>
        <v>0</v>
      </c>
      <c r="I258" s="120"/>
      <c r="J258" s="67"/>
      <c r="K258" s="121">
        <f t="shared" si="47"/>
        <v>0</v>
      </c>
      <c r="L258" s="121"/>
      <c r="N258" s="47">
        <f>+K258/8</f>
        <v>0</v>
      </c>
      <c r="O258" s="68"/>
      <c r="P258" s="68"/>
      <c r="Q258" s="68"/>
    </row>
    <row r="259" spans="1:17" ht="12.75" customHeight="1">
      <c r="A259" s="26" t="str">
        <f>$A$17</f>
        <v>VOLUNTARY LWOP</v>
      </c>
      <c r="B259" s="120">
        <f t="shared" si="46"/>
        <v>0</v>
      </c>
      <c r="C259" s="120"/>
      <c r="D259" s="67"/>
      <c r="E259" s="120">
        <v>0</v>
      </c>
      <c r="F259" s="120"/>
      <c r="G259" s="73"/>
      <c r="H259" s="120">
        <f>'#23'!$R$22</f>
        <v>0</v>
      </c>
      <c r="I259" s="120"/>
      <c r="J259" s="67"/>
      <c r="K259" s="121">
        <f t="shared" si="47"/>
        <v>0</v>
      </c>
      <c r="L259" s="121"/>
      <c r="N259" s="47">
        <f>+K259/8</f>
        <v>0</v>
      </c>
      <c r="O259" s="68"/>
      <c r="P259" s="68"/>
      <c r="Q259" s="68"/>
    </row>
    <row r="260" spans="1:17" ht="12.75" customHeight="1">
      <c r="A260" s="26" t="str">
        <f>$A$18</f>
        <v>VACATION PAYOUT</v>
      </c>
      <c r="B260" s="120">
        <f t="shared" si="46"/>
        <v>0</v>
      </c>
      <c r="C260" s="120"/>
      <c r="D260" s="67"/>
      <c r="E260" s="120">
        <v>0</v>
      </c>
      <c r="F260" s="120"/>
      <c r="G260" s="73"/>
      <c r="H260" s="120">
        <f>'#23'!$R$23</f>
        <v>0</v>
      </c>
      <c r="I260" s="120"/>
      <c r="J260" s="67"/>
      <c r="K260" s="121">
        <f t="shared" si="47"/>
        <v>0</v>
      </c>
      <c r="L260" s="121"/>
      <c r="M260" s="74"/>
      <c r="N260" s="47">
        <f>+K260/8</f>
        <v>0</v>
      </c>
      <c r="O260" s="68"/>
      <c r="P260" s="68"/>
      <c r="Q260" s="68"/>
    </row>
    <row r="261" ht="12.75" customHeight="1">
      <c r="N261" s="47"/>
    </row>
    <row r="262" spans="1:14" ht="12.75" customHeight="1">
      <c r="A262" s="43"/>
      <c r="B262" s="15"/>
      <c r="C262" s="15"/>
      <c r="D262" s="15"/>
      <c r="E262" s="15"/>
      <c r="F262" s="15"/>
      <c r="G262" s="25" t="s">
        <v>74</v>
      </c>
      <c r="H262" s="15"/>
      <c r="I262" s="15"/>
      <c r="J262" s="15"/>
      <c r="K262" s="15"/>
      <c r="L262" s="15"/>
      <c r="N262" s="47"/>
    </row>
    <row r="263" spans="2:14" ht="12.75" customHeight="1">
      <c r="B263" s="126" t="s">
        <v>30</v>
      </c>
      <c r="C263" s="126"/>
      <c r="E263" s="124" t="s">
        <v>31</v>
      </c>
      <c r="F263" s="124"/>
      <c r="H263" s="124" t="s">
        <v>36</v>
      </c>
      <c r="I263" s="124"/>
      <c r="K263" s="126" t="s">
        <v>32</v>
      </c>
      <c r="L263" s="126"/>
      <c r="N263" s="47"/>
    </row>
    <row r="264" spans="2:14" ht="12.75" customHeight="1">
      <c r="B264" s="127"/>
      <c r="C264" s="127"/>
      <c r="E264" s="127"/>
      <c r="F264" s="127"/>
      <c r="H264" s="127"/>
      <c r="I264" s="127"/>
      <c r="K264" s="127"/>
      <c r="L264" s="127"/>
      <c r="N264" s="47"/>
    </row>
    <row r="265" spans="1:17" ht="12.75" customHeight="1">
      <c r="A265" s="20" t="str">
        <f>$A$12</f>
        <v>SICK LEAVE</v>
      </c>
      <c r="B265" s="125">
        <f aca="true" t="shared" si="48" ref="B265:B271">K254</f>
        <v>85.10000000000004</v>
      </c>
      <c r="C265" s="125"/>
      <c r="D265" s="77"/>
      <c r="E265" s="122">
        <v>3.7</v>
      </c>
      <c r="F265" s="123"/>
      <c r="G265" s="25"/>
      <c r="H265" s="121">
        <f>'#24'!$R$14</f>
        <v>0</v>
      </c>
      <c r="I265" s="121"/>
      <c r="J265" s="20"/>
      <c r="K265" s="121">
        <f aca="true" t="shared" si="49" ref="K265:K271">+B265+E265-H265</f>
        <v>88.80000000000004</v>
      </c>
      <c r="L265" s="121"/>
      <c r="N265" s="47">
        <f aca="true" t="shared" si="50" ref="N265:N271">+K265/8</f>
        <v>11.100000000000005</v>
      </c>
      <c r="O265" s="68"/>
      <c r="P265" s="68"/>
      <c r="Q265" s="68"/>
    </row>
    <row r="266" spans="1:17" ht="12.75" customHeight="1">
      <c r="A266" s="20" t="str">
        <f>$A$13</f>
        <v>VACATION</v>
      </c>
      <c r="B266" s="125">
        <f t="shared" si="48"/>
        <v>0</v>
      </c>
      <c r="C266" s="125"/>
      <c r="D266" s="72"/>
      <c r="E266" s="122">
        <f>E13</f>
        <v>0</v>
      </c>
      <c r="F266" s="123"/>
      <c r="G266" s="46"/>
      <c r="H266" s="121">
        <f>'#24'!$R$15+'#24'!$R$23</f>
        <v>0</v>
      </c>
      <c r="I266" s="121"/>
      <c r="J266" s="45"/>
      <c r="K266" s="128">
        <f t="shared" si="49"/>
        <v>0</v>
      </c>
      <c r="L266" s="128"/>
      <c r="N266" s="47">
        <f t="shared" si="50"/>
        <v>0</v>
      </c>
      <c r="O266" s="47">
        <f>$E$7-K266</f>
        <v>0</v>
      </c>
      <c r="P266" s="47">
        <f>O266/8</f>
        <v>0</v>
      </c>
      <c r="Q266" s="47">
        <f>_xlfn.IFERROR(ROUNDDOWN(O266/$D$7,0)*2,0)</f>
        <v>0</v>
      </c>
    </row>
    <row r="267" spans="1:17" ht="12.75" customHeight="1">
      <c r="A267" s="20" t="str">
        <f>$A$14</f>
        <v>ADMIN LEAVE BALANCE</v>
      </c>
      <c r="B267" s="125">
        <f t="shared" si="48"/>
        <v>80</v>
      </c>
      <c r="C267" s="125"/>
      <c r="D267" s="72"/>
      <c r="E267" s="120">
        <v>0</v>
      </c>
      <c r="F267" s="120"/>
      <c r="G267" s="46"/>
      <c r="H267" s="121">
        <f>'#24'!$R$16</f>
        <v>0</v>
      </c>
      <c r="I267" s="121"/>
      <c r="J267" s="45"/>
      <c r="K267" s="128">
        <f t="shared" si="49"/>
        <v>80</v>
      </c>
      <c r="L267" s="128"/>
      <c r="N267" s="47">
        <f t="shared" si="50"/>
        <v>10</v>
      </c>
      <c r="O267" s="68"/>
      <c r="P267" s="68"/>
      <c r="Q267" s="68"/>
    </row>
    <row r="268" spans="1:17" ht="12.75" customHeight="1">
      <c r="A268" s="26" t="str">
        <f>$A$15</f>
        <v>FLOATING HOLIDAY</v>
      </c>
      <c r="B268" s="120">
        <f t="shared" si="48"/>
        <v>0</v>
      </c>
      <c r="C268" s="120"/>
      <c r="D268" s="67"/>
      <c r="E268" s="120">
        <v>0</v>
      </c>
      <c r="F268" s="120"/>
      <c r="G268" s="28"/>
      <c r="H268" s="121">
        <f>'#24'!$R$17</f>
        <v>0</v>
      </c>
      <c r="I268" s="121"/>
      <c r="J268" s="27"/>
      <c r="K268" s="121">
        <f t="shared" si="49"/>
        <v>0</v>
      </c>
      <c r="L268" s="121"/>
      <c r="N268" s="47">
        <f t="shared" si="50"/>
        <v>0</v>
      </c>
      <c r="O268" s="68"/>
      <c r="P268" s="68"/>
      <c r="Q268" s="68"/>
    </row>
    <row r="269" spans="1:17" ht="12.75" customHeight="1">
      <c r="A269" s="26" t="str">
        <f>$A$16</f>
        <v>HOLIDAY LEAVE</v>
      </c>
      <c r="B269" s="120">
        <f t="shared" si="48"/>
        <v>0</v>
      </c>
      <c r="C269" s="120"/>
      <c r="D269" s="67"/>
      <c r="E269" s="120">
        <v>0</v>
      </c>
      <c r="F269" s="120"/>
      <c r="G269" s="28"/>
      <c r="H269" s="120">
        <f>'#24'!$R$18</f>
        <v>0</v>
      </c>
      <c r="I269" s="120"/>
      <c r="J269" s="67"/>
      <c r="K269" s="121">
        <f t="shared" si="49"/>
        <v>0</v>
      </c>
      <c r="L269" s="121"/>
      <c r="N269" s="47">
        <f t="shared" si="50"/>
        <v>0</v>
      </c>
      <c r="O269" s="68"/>
      <c r="P269" s="68"/>
      <c r="Q269" s="68"/>
    </row>
    <row r="270" spans="1:17" ht="12.75" customHeight="1">
      <c r="A270" s="26" t="str">
        <f>$A$17</f>
        <v>VOLUNTARY LWOP</v>
      </c>
      <c r="B270" s="120">
        <f t="shared" si="48"/>
        <v>0</v>
      </c>
      <c r="C270" s="120"/>
      <c r="D270" s="67"/>
      <c r="E270" s="120">
        <v>0</v>
      </c>
      <c r="F270" s="120"/>
      <c r="G270" s="73"/>
      <c r="H270" s="120">
        <f>'#24'!$R$22</f>
        <v>0</v>
      </c>
      <c r="I270" s="120"/>
      <c r="J270" s="67"/>
      <c r="K270" s="121">
        <f t="shared" si="49"/>
        <v>0</v>
      </c>
      <c r="L270" s="121"/>
      <c r="N270" s="47">
        <f t="shared" si="50"/>
        <v>0</v>
      </c>
      <c r="O270" s="68"/>
      <c r="P270" s="68"/>
      <c r="Q270" s="68"/>
    </row>
    <row r="271" spans="1:17" ht="12.75" customHeight="1">
      <c r="A271" s="26" t="str">
        <f>$A$18</f>
        <v>VACATION PAYOUT</v>
      </c>
      <c r="B271" s="120">
        <f t="shared" si="48"/>
        <v>0</v>
      </c>
      <c r="C271" s="120"/>
      <c r="D271" s="67"/>
      <c r="E271" s="120">
        <v>0</v>
      </c>
      <c r="F271" s="120"/>
      <c r="G271" s="73"/>
      <c r="H271" s="120">
        <f>'#24'!$R$23</f>
        <v>0</v>
      </c>
      <c r="I271" s="120"/>
      <c r="J271" s="67"/>
      <c r="K271" s="121">
        <f t="shared" si="49"/>
        <v>0</v>
      </c>
      <c r="L271" s="121"/>
      <c r="M271" s="74"/>
      <c r="N271" s="47">
        <f t="shared" si="50"/>
        <v>0</v>
      </c>
      <c r="O271" s="68"/>
      <c r="P271" s="68"/>
      <c r="Q271" s="68"/>
    </row>
    <row r="272" ht="12.75" customHeight="1">
      <c r="N272" s="47"/>
    </row>
    <row r="273" spans="1:14" ht="12.75" customHeight="1">
      <c r="A273" s="43"/>
      <c r="B273" s="15"/>
      <c r="C273" s="15"/>
      <c r="D273" s="15"/>
      <c r="E273" s="15"/>
      <c r="F273" s="15"/>
      <c r="G273" s="25" t="s">
        <v>75</v>
      </c>
      <c r="H273" s="15"/>
      <c r="I273" s="15"/>
      <c r="J273" s="15"/>
      <c r="K273" s="15"/>
      <c r="L273" s="15"/>
      <c r="N273" s="47"/>
    </row>
    <row r="274" spans="2:14" ht="12.75" customHeight="1">
      <c r="B274" s="126" t="s">
        <v>30</v>
      </c>
      <c r="C274" s="126"/>
      <c r="E274" s="124" t="s">
        <v>31</v>
      </c>
      <c r="F274" s="124"/>
      <c r="H274" s="124" t="s">
        <v>36</v>
      </c>
      <c r="I274" s="124"/>
      <c r="K274" s="126" t="s">
        <v>32</v>
      </c>
      <c r="L274" s="126"/>
      <c r="N274" s="47"/>
    </row>
    <row r="275" spans="2:14" ht="12.75" customHeight="1">
      <c r="B275" s="127"/>
      <c r="C275" s="127"/>
      <c r="E275" s="127"/>
      <c r="F275" s="127"/>
      <c r="H275" s="127"/>
      <c r="I275" s="127"/>
      <c r="K275" s="127"/>
      <c r="L275" s="127"/>
      <c r="N275" s="47"/>
    </row>
    <row r="276" spans="1:17" ht="12.75" customHeight="1">
      <c r="A276" s="20" t="str">
        <f>$A$12</f>
        <v>SICK LEAVE</v>
      </c>
      <c r="B276" s="125">
        <f aca="true" t="shared" si="51" ref="B276:B282">K265</f>
        <v>88.80000000000004</v>
      </c>
      <c r="C276" s="125"/>
      <c r="D276" s="77"/>
      <c r="E276" s="122">
        <v>3.7</v>
      </c>
      <c r="F276" s="123"/>
      <c r="G276" s="25"/>
      <c r="H276" s="121">
        <f>'#25'!$R$14</f>
        <v>0</v>
      </c>
      <c r="I276" s="121"/>
      <c r="J276" s="20"/>
      <c r="K276" s="121">
        <f aca="true" t="shared" si="52" ref="K276:K282">+B276+E276-H276</f>
        <v>92.50000000000004</v>
      </c>
      <c r="L276" s="121"/>
      <c r="N276" s="47">
        <f aca="true" t="shared" si="53" ref="N276:N282">+K276/8</f>
        <v>11.562500000000005</v>
      </c>
      <c r="O276" s="68"/>
      <c r="P276" s="68"/>
      <c r="Q276" s="68"/>
    </row>
    <row r="277" spans="1:17" ht="12.75" customHeight="1">
      <c r="A277" s="20" t="str">
        <f>$A$13</f>
        <v>VACATION</v>
      </c>
      <c r="B277" s="125">
        <f t="shared" si="51"/>
        <v>0</v>
      </c>
      <c r="C277" s="125"/>
      <c r="D277" s="72"/>
      <c r="E277" s="122">
        <f>E13</f>
        <v>0</v>
      </c>
      <c r="F277" s="123"/>
      <c r="G277" s="46"/>
      <c r="H277" s="121">
        <f>'#25'!$R$15+'#25'!$R$23</f>
        <v>0</v>
      </c>
      <c r="I277" s="121"/>
      <c r="J277" s="45"/>
      <c r="K277" s="128">
        <f t="shared" si="52"/>
        <v>0</v>
      </c>
      <c r="L277" s="128"/>
      <c r="N277" s="47">
        <f t="shared" si="53"/>
        <v>0</v>
      </c>
      <c r="O277" s="47">
        <f>$E$7-K277</f>
        <v>0</v>
      </c>
      <c r="P277" s="47">
        <f>O277/8</f>
        <v>0</v>
      </c>
      <c r="Q277" s="47">
        <f>_xlfn.IFERROR(ROUNDDOWN(O277/$D$7,0)*2,0)</f>
        <v>0</v>
      </c>
    </row>
    <row r="278" spans="1:17" ht="12.75" customHeight="1">
      <c r="A278" s="20" t="str">
        <f>$A$14</f>
        <v>ADMIN LEAVE BALANCE</v>
      </c>
      <c r="B278" s="125">
        <f t="shared" si="51"/>
        <v>80</v>
      </c>
      <c r="C278" s="125"/>
      <c r="D278" s="72"/>
      <c r="E278" s="120">
        <v>0</v>
      </c>
      <c r="F278" s="120"/>
      <c r="G278" s="46"/>
      <c r="H278" s="121">
        <f>'#25'!$R$16</f>
        <v>0</v>
      </c>
      <c r="I278" s="121"/>
      <c r="J278" s="45"/>
      <c r="K278" s="128">
        <f t="shared" si="52"/>
        <v>80</v>
      </c>
      <c r="L278" s="128"/>
      <c r="N278" s="47">
        <f t="shared" si="53"/>
        <v>10</v>
      </c>
      <c r="O278" s="68"/>
      <c r="P278" s="68"/>
      <c r="Q278" s="68"/>
    </row>
    <row r="279" spans="1:17" ht="12.75" customHeight="1">
      <c r="A279" s="26" t="str">
        <f>$A$15</f>
        <v>FLOATING HOLIDAY</v>
      </c>
      <c r="B279" s="120">
        <f t="shared" si="51"/>
        <v>0</v>
      </c>
      <c r="C279" s="120"/>
      <c r="D279" s="67"/>
      <c r="E279" s="120">
        <v>24</v>
      </c>
      <c r="F279" s="120"/>
      <c r="G279" s="28"/>
      <c r="H279" s="121">
        <f>'#25'!$R$17</f>
        <v>0</v>
      </c>
      <c r="I279" s="121"/>
      <c r="J279" s="27"/>
      <c r="K279" s="121">
        <f t="shared" si="52"/>
        <v>24</v>
      </c>
      <c r="L279" s="121"/>
      <c r="N279" s="47">
        <f t="shared" si="53"/>
        <v>3</v>
      </c>
      <c r="O279" s="68"/>
      <c r="P279" s="68"/>
      <c r="Q279" s="68"/>
    </row>
    <row r="280" spans="1:17" ht="12.75" customHeight="1">
      <c r="A280" s="26" t="str">
        <f>$A$16</f>
        <v>HOLIDAY LEAVE</v>
      </c>
      <c r="B280" s="120">
        <f t="shared" si="51"/>
        <v>0</v>
      </c>
      <c r="C280" s="120"/>
      <c r="D280" s="67"/>
      <c r="E280" s="120">
        <v>0</v>
      </c>
      <c r="F280" s="120"/>
      <c r="G280" s="28"/>
      <c r="H280" s="120">
        <f>'#25'!$R$18</f>
        <v>0</v>
      </c>
      <c r="I280" s="120"/>
      <c r="J280" s="67"/>
      <c r="K280" s="121">
        <f t="shared" si="52"/>
        <v>0</v>
      </c>
      <c r="L280" s="121"/>
      <c r="N280" s="47">
        <f t="shared" si="53"/>
        <v>0</v>
      </c>
      <c r="O280" s="68"/>
      <c r="P280" s="68"/>
      <c r="Q280" s="68"/>
    </row>
    <row r="281" spans="1:17" ht="12.75" customHeight="1">
      <c r="A281" s="26" t="str">
        <f>$A$17</f>
        <v>VOLUNTARY LWOP</v>
      </c>
      <c r="B281" s="120">
        <f t="shared" si="51"/>
        <v>0</v>
      </c>
      <c r="C281" s="120"/>
      <c r="D281" s="67"/>
      <c r="E281" s="120">
        <v>0</v>
      </c>
      <c r="F281" s="120"/>
      <c r="G281" s="73"/>
      <c r="H281" s="120">
        <f>'#25'!$R$22</f>
        <v>0</v>
      </c>
      <c r="I281" s="120"/>
      <c r="J281" s="67"/>
      <c r="K281" s="121">
        <f t="shared" si="52"/>
        <v>0</v>
      </c>
      <c r="L281" s="121"/>
      <c r="N281" s="47">
        <f t="shared" si="53"/>
        <v>0</v>
      </c>
      <c r="O281" s="68"/>
      <c r="P281" s="68"/>
      <c r="Q281" s="68"/>
    </row>
    <row r="282" spans="1:17" ht="12.75" customHeight="1">
      <c r="A282" s="26" t="str">
        <f>$A$18</f>
        <v>VACATION PAYOUT</v>
      </c>
      <c r="B282" s="120">
        <f t="shared" si="51"/>
        <v>0</v>
      </c>
      <c r="C282" s="120"/>
      <c r="D282" s="67"/>
      <c r="E282" s="120">
        <v>0</v>
      </c>
      <c r="F282" s="120"/>
      <c r="G282" s="73"/>
      <c r="H282" s="120">
        <f>'#25'!$R$23</f>
        <v>0</v>
      </c>
      <c r="I282" s="120"/>
      <c r="J282" s="67"/>
      <c r="K282" s="121">
        <f t="shared" si="52"/>
        <v>0</v>
      </c>
      <c r="L282" s="121"/>
      <c r="M282" s="74"/>
      <c r="N282" s="47">
        <f t="shared" si="53"/>
        <v>0</v>
      </c>
      <c r="O282" s="68"/>
      <c r="P282" s="68"/>
      <c r="Q282" s="68"/>
    </row>
    <row r="283" ht="12.75" customHeight="1">
      <c r="N283" s="47"/>
    </row>
    <row r="284" spans="1:14" ht="12.75" customHeight="1">
      <c r="A284" s="43"/>
      <c r="B284" s="15"/>
      <c r="C284" s="15"/>
      <c r="D284" s="15"/>
      <c r="E284" s="15"/>
      <c r="F284" s="15"/>
      <c r="G284" s="25" t="s">
        <v>76</v>
      </c>
      <c r="H284" s="15"/>
      <c r="I284" s="15"/>
      <c r="J284" s="15"/>
      <c r="K284" s="15"/>
      <c r="L284" s="15"/>
      <c r="N284" s="47"/>
    </row>
    <row r="285" spans="2:14" ht="12.75" customHeight="1">
      <c r="B285" s="126" t="s">
        <v>30</v>
      </c>
      <c r="C285" s="126"/>
      <c r="E285" s="124" t="s">
        <v>31</v>
      </c>
      <c r="F285" s="124"/>
      <c r="H285" s="124" t="s">
        <v>36</v>
      </c>
      <c r="I285" s="124"/>
      <c r="K285" s="126" t="s">
        <v>32</v>
      </c>
      <c r="L285" s="126"/>
      <c r="N285" s="105"/>
    </row>
    <row r="286" spans="2:14" ht="12.75" customHeight="1">
      <c r="B286" s="127"/>
      <c r="C286" s="127"/>
      <c r="E286" s="127"/>
      <c r="F286" s="127"/>
      <c r="H286" s="127"/>
      <c r="I286" s="127"/>
      <c r="K286" s="127"/>
      <c r="L286" s="127"/>
      <c r="N286" s="47"/>
    </row>
    <row r="287" spans="1:17" ht="12.75" customHeight="1">
      <c r="A287" s="20" t="str">
        <f>$A$12</f>
        <v>SICK LEAVE</v>
      </c>
      <c r="B287" s="125">
        <f aca="true" t="shared" si="54" ref="B287:B293">K276</f>
        <v>92.50000000000004</v>
      </c>
      <c r="C287" s="125"/>
      <c r="D287" s="77"/>
      <c r="E287" s="122">
        <v>3.7</v>
      </c>
      <c r="F287" s="123"/>
      <c r="G287" s="25"/>
      <c r="H287" s="121">
        <f>'#26'!$R$14</f>
        <v>0</v>
      </c>
      <c r="I287" s="121"/>
      <c r="J287" s="20"/>
      <c r="K287" s="121">
        <f aca="true" t="shared" si="55" ref="K287:K293">+B287+E287-H287</f>
        <v>96.20000000000005</v>
      </c>
      <c r="L287" s="121"/>
      <c r="N287" s="47">
        <f aca="true" t="shared" si="56" ref="N287:N293">+K287/8</f>
        <v>12.025000000000006</v>
      </c>
      <c r="O287" s="68"/>
      <c r="P287" s="68"/>
      <c r="Q287" s="68"/>
    </row>
    <row r="288" spans="1:17" ht="12.75" customHeight="1">
      <c r="A288" s="20" t="str">
        <f>$A$13</f>
        <v>VACATION</v>
      </c>
      <c r="B288" s="125">
        <f t="shared" si="54"/>
        <v>0</v>
      </c>
      <c r="C288" s="125"/>
      <c r="D288" s="72"/>
      <c r="E288" s="122">
        <f>E13</f>
        <v>0</v>
      </c>
      <c r="F288" s="123"/>
      <c r="G288" s="46"/>
      <c r="H288" s="121">
        <f>'#26'!$R$15+'#26'!$R$23</f>
        <v>0</v>
      </c>
      <c r="I288" s="121"/>
      <c r="J288" s="45"/>
      <c r="K288" s="128">
        <f t="shared" si="55"/>
        <v>0</v>
      </c>
      <c r="L288" s="128"/>
      <c r="N288" s="47">
        <f t="shared" si="56"/>
        <v>0</v>
      </c>
      <c r="O288" s="47">
        <f>$E$7-K288</f>
        <v>0</v>
      </c>
      <c r="P288" s="47">
        <f>O288/8</f>
        <v>0</v>
      </c>
      <c r="Q288" s="47">
        <f>_xlfn.IFERROR(ROUNDDOWN(O288/$D$7,0)*2,0)</f>
        <v>0</v>
      </c>
    </row>
    <row r="289" spans="1:17" ht="12.75" customHeight="1">
      <c r="A289" s="20" t="str">
        <f>$A$14</f>
        <v>ADMIN LEAVE BALANCE</v>
      </c>
      <c r="B289" s="125">
        <f t="shared" si="54"/>
        <v>80</v>
      </c>
      <c r="C289" s="125"/>
      <c r="D289" s="72"/>
      <c r="E289" s="120">
        <v>0</v>
      </c>
      <c r="F289" s="120"/>
      <c r="G289" s="46"/>
      <c r="H289" s="121">
        <f>'#26'!$R$16</f>
        <v>0</v>
      </c>
      <c r="I289" s="121"/>
      <c r="J289" s="45"/>
      <c r="K289" s="128">
        <f t="shared" si="55"/>
        <v>80</v>
      </c>
      <c r="L289" s="128"/>
      <c r="N289" s="47">
        <f t="shared" si="56"/>
        <v>10</v>
      </c>
      <c r="O289" s="68"/>
      <c r="P289" s="68"/>
      <c r="Q289" s="68"/>
    </row>
    <row r="290" spans="1:17" ht="12.75" customHeight="1">
      <c r="A290" s="26" t="str">
        <f>$A$15</f>
        <v>FLOATING HOLIDAY</v>
      </c>
      <c r="B290" s="120">
        <f t="shared" si="54"/>
        <v>24</v>
      </c>
      <c r="C290" s="120"/>
      <c r="D290" s="67"/>
      <c r="E290" s="120">
        <v>0</v>
      </c>
      <c r="F290" s="120"/>
      <c r="G290" s="28"/>
      <c r="H290" s="121">
        <f>'#26'!$R$17</f>
        <v>0</v>
      </c>
      <c r="I290" s="121"/>
      <c r="J290" s="27"/>
      <c r="K290" s="121">
        <f t="shared" si="55"/>
        <v>24</v>
      </c>
      <c r="L290" s="121"/>
      <c r="N290" s="47">
        <f t="shared" si="56"/>
        <v>3</v>
      </c>
      <c r="O290" s="68"/>
      <c r="P290" s="68"/>
      <c r="Q290" s="68"/>
    </row>
    <row r="291" spans="1:17" ht="12.75" customHeight="1">
      <c r="A291" s="26" t="str">
        <f>$A$16</f>
        <v>HOLIDAY LEAVE</v>
      </c>
      <c r="B291" s="120">
        <f t="shared" si="54"/>
        <v>0</v>
      </c>
      <c r="C291" s="120"/>
      <c r="D291" s="67"/>
      <c r="E291" s="120">
        <v>0</v>
      </c>
      <c r="F291" s="120"/>
      <c r="G291" s="28"/>
      <c r="H291" s="120">
        <f>'#26'!$R$18</f>
        <v>0</v>
      </c>
      <c r="I291" s="120"/>
      <c r="J291" s="67"/>
      <c r="K291" s="121">
        <f t="shared" si="55"/>
        <v>0</v>
      </c>
      <c r="L291" s="121"/>
      <c r="N291" s="47">
        <f t="shared" si="56"/>
        <v>0</v>
      </c>
      <c r="O291" s="68"/>
      <c r="P291" s="68"/>
      <c r="Q291" s="68"/>
    </row>
    <row r="292" spans="1:17" ht="12.75" customHeight="1">
      <c r="A292" s="26" t="str">
        <f>$A$17</f>
        <v>VOLUNTARY LWOP</v>
      </c>
      <c r="B292" s="120">
        <f t="shared" si="54"/>
        <v>0</v>
      </c>
      <c r="C292" s="120"/>
      <c r="D292" s="67"/>
      <c r="E292" s="120">
        <v>0</v>
      </c>
      <c r="F292" s="120"/>
      <c r="G292" s="73"/>
      <c r="H292" s="120">
        <f>'#26'!$R$22</f>
        <v>0</v>
      </c>
      <c r="I292" s="120"/>
      <c r="J292" s="67"/>
      <c r="K292" s="121">
        <f t="shared" si="55"/>
        <v>0</v>
      </c>
      <c r="L292" s="121"/>
      <c r="N292" s="47">
        <f t="shared" si="56"/>
        <v>0</v>
      </c>
      <c r="O292" s="68"/>
      <c r="P292" s="68"/>
      <c r="Q292" s="68"/>
    </row>
    <row r="293" spans="1:17" ht="12.75" customHeight="1">
      <c r="A293" s="26" t="str">
        <f>$A$18</f>
        <v>VACATION PAYOUT</v>
      </c>
      <c r="B293" s="120">
        <f t="shared" si="54"/>
        <v>0</v>
      </c>
      <c r="C293" s="120"/>
      <c r="D293" s="67"/>
      <c r="E293" s="120">
        <v>0</v>
      </c>
      <c r="F293" s="120"/>
      <c r="G293" s="73"/>
      <c r="H293" s="120">
        <f>'#26'!$R$23</f>
        <v>0</v>
      </c>
      <c r="I293" s="120"/>
      <c r="J293" s="67"/>
      <c r="K293" s="121">
        <f t="shared" si="55"/>
        <v>0</v>
      </c>
      <c r="L293" s="121"/>
      <c r="M293" s="74"/>
      <c r="N293" s="47">
        <f t="shared" si="56"/>
        <v>0</v>
      </c>
      <c r="O293" s="68"/>
      <c r="P293" s="68"/>
      <c r="Q293" s="68"/>
    </row>
    <row r="294" ht="12.75">
      <c r="N294" s="47"/>
    </row>
    <row r="295" spans="1:14" ht="20.25">
      <c r="A295" s="43"/>
      <c r="B295" s="15"/>
      <c r="C295" s="15"/>
      <c r="D295" s="15"/>
      <c r="E295" s="15"/>
      <c r="F295" s="15"/>
      <c r="G295" s="25" t="s">
        <v>51</v>
      </c>
      <c r="H295" s="15"/>
      <c r="I295" s="15"/>
      <c r="J295" s="15"/>
      <c r="K295" s="15"/>
      <c r="L295" s="15"/>
      <c r="N295" s="47"/>
    </row>
    <row r="296" spans="2:14" ht="12.75">
      <c r="B296" s="126" t="s">
        <v>30</v>
      </c>
      <c r="C296" s="126"/>
      <c r="E296" s="124" t="s">
        <v>31</v>
      </c>
      <c r="F296" s="124"/>
      <c r="H296" s="124" t="s">
        <v>36</v>
      </c>
      <c r="I296" s="124"/>
      <c r="K296" s="126" t="s">
        <v>32</v>
      </c>
      <c r="L296" s="126"/>
      <c r="N296" s="47"/>
    </row>
    <row r="297" spans="2:14" ht="12.75">
      <c r="B297" s="127"/>
      <c r="C297" s="127"/>
      <c r="E297" s="127"/>
      <c r="F297" s="127"/>
      <c r="H297" s="127"/>
      <c r="I297" s="127"/>
      <c r="K297" s="127"/>
      <c r="L297" s="127"/>
      <c r="N297" s="47"/>
    </row>
    <row r="298" spans="1:17" ht="12.75">
      <c r="A298" s="20" t="str">
        <f>$A$12</f>
        <v>SICK LEAVE</v>
      </c>
      <c r="B298" s="125">
        <f>K287</f>
        <v>96.20000000000005</v>
      </c>
      <c r="C298" s="125"/>
      <c r="D298" s="77"/>
      <c r="E298" s="122">
        <v>3.7</v>
      </c>
      <c r="F298" s="123"/>
      <c r="G298" s="25"/>
      <c r="H298" s="121">
        <f>'#1 -2025'!$R$14</f>
        <v>0</v>
      </c>
      <c r="I298" s="121"/>
      <c r="J298" s="20"/>
      <c r="K298" s="121">
        <f aca="true" t="shared" si="57" ref="K298:K304">+B298+E298-H298</f>
        <v>99.90000000000005</v>
      </c>
      <c r="L298" s="121"/>
      <c r="N298" s="47">
        <f>+K298/8</f>
        <v>12.487500000000006</v>
      </c>
      <c r="O298" s="68"/>
      <c r="P298" s="68"/>
      <c r="Q298" s="68"/>
    </row>
    <row r="299" spans="1:17" ht="12.75">
      <c r="A299" s="20" t="str">
        <f>$A$13</f>
        <v>VACATION</v>
      </c>
      <c r="B299" s="125">
        <f aca="true" t="shared" si="58" ref="B299:B304">K288</f>
        <v>0</v>
      </c>
      <c r="C299" s="125"/>
      <c r="D299" s="72"/>
      <c r="E299" s="122">
        <f>E24</f>
        <v>0</v>
      </c>
      <c r="F299" s="123"/>
      <c r="G299" s="46"/>
      <c r="H299" s="121">
        <f>'#1 -2025'!$R$15+'#1 -2025'!$R$23</f>
        <v>0</v>
      </c>
      <c r="I299" s="121"/>
      <c r="J299" s="45"/>
      <c r="K299" s="128">
        <f t="shared" si="57"/>
        <v>0</v>
      </c>
      <c r="L299" s="128"/>
      <c r="N299" s="47">
        <f aca="true" t="shared" si="59" ref="N299:N304">+K299/8</f>
        <v>0</v>
      </c>
      <c r="O299" s="47">
        <f>$E$7-K299</f>
        <v>0</v>
      </c>
      <c r="P299" s="47">
        <f>O299/8</f>
        <v>0</v>
      </c>
      <c r="Q299" s="47">
        <f>_xlfn.IFERROR(ROUNDDOWN(O299/$D$7,0)*2,0)</f>
        <v>0</v>
      </c>
    </row>
    <row r="300" spans="1:17" ht="12.75">
      <c r="A300" s="20" t="str">
        <f>$A$14</f>
        <v>ADMIN LEAVE BALANCE</v>
      </c>
      <c r="B300" s="125">
        <f t="shared" si="58"/>
        <v>80</v>
      </c>
      <c r="C300" s="125"/>
      <c r="D300" s="72"/>
      <c r="E300" s="120">
        <v>0</v>
      </c>
      <c r="F300" s="120"/>
      <c r="G300" s="46"/>
      <c r="H300" s="121">
        <f>'#1 -2025'!$R$16</f>
        <v>0</v>
      </c>
      <c r="I300" s="121"/>
      <c r="J300" s="45"/>
      <c r="K300" s="128">
        <f t="shared" si="57"/>
        <v>80</v>
      </c>
      <c r="L300" s="128"/>
      <c r="N300" s="47">
        <f t="shared" si="59"/>
        <v>10</v>
      </c>
      <c r="O300" s="68"/>
      <c r="P300" s="68"/>
      <c r="Q300" s="68"/>
    </row>
    <row r="301" spans="1:17" ht="12.75">
      <c r="A301" s="26" t="str">
        <f>$A$15</f>
        <v>FLOATING HOLIDAY</v>
      </c>
      <c r="B301" s="120">
        <f t="shared" si="58"/>
        <v>24</v>
      </c>
      <c r="C301" s="120"/>
      <c r="D301" s="67"/>
      <c r="E301" s="120">
        <v>0</v>
      </c>
      <c r="F301" s="120"/>
      <c r="G301" s="28"/>
      <c r="H301" s="121">
        <f>'#1 -2025'!$R$17</f>
        <v>0</v>
      </c>
      <c r="I301" s="121"/>
      <c r="J301" s="27"/>
      <c r="K301" s="121">
        <f t="shared" si="57"/>
        <v>24</v>
      </c>
      <c r="L301" s="121"/>
      <c r="N301" s="47">
        <f t="shared" si="59"/>
        <v>3</v>
      </c>
      <c r="O301" s="68"/>
      <c r="P301" s="68"/>
      <c r="Q301" s="68"/>
    </row>
    <row r="302" spans="1:17" ht="12.75">
      <c r="A302" s="26" t="str">
        <f>$A$16</f>
        <v>HOLIDAY LEAVE</v>
      </c>
      <c r="B302" s="120">
        <f t="shared" si="58"/>
        <v>0</v>
      </c>
      <c r="C302" s="120"/>
      <c r="D302" s="67"/>
      <c r="E302" s="120">
        <v>0</v>
      </c>
      <c r="F302" s="120"/>
      <c r="G302" s="28"/>
      <c r="H302" s="120">
        <f>'#1 -2025'!$R$18</f>
        <v>0</v>
      </c>
      <c r="I302" s="120"/>
      <c r="J302" s="67"/>
      <c r="K302" s="121">
        <f t="shared" si="57"/>
        <v>0</v>
      </c>
      <c r="L302" s="121"/>
      <c r="N302" s="47">
        <f t="shared" si="59"/>
        <v>0</v>
      </c>
      <c r="O302" s="68"/>
      <c r="P302" s="68"/>
      <c r="Q302" s="68"/>
    </row>
    <row r="303" spans="1:17" ht="12.75">
      <c r="A303" s="26" t="str">
        <f>$A$17</f>
        <v>VOLUNTARY LWOP</v>
      </c>
      <c r="B303" s="120">
        <f t="shared" si="58"/>
        <v>0</v>
      </c>
      <c r="C303" s="120"/>
      <c r="D303" s="67"/>
      <c r="E303" s="120">
        <v>0</v>
      </c>
      <c r="F303" s="120"/>
      <c r="G303" s="73"/>
      <c r="H303" s="120">
        <f>'#1 -2025'!$R$22</f>
        <v>0</v>
      </c>
      <c r="I303" s="120"/>
      <c r="J303" s="67"/>
      <c r="K303" s="121">
        <f t="shared" si="57"/>
        <v>0</v>
      </c>
      <c r="L303" s="121"/>
      <c r="N303" s="47">
        <f t="shared" si="59"/>
        <v>0</v>
      </c>
      <c r="O303" s="68"/>
      <c r="P303" s="68"/>
      <c r="Q303" s="68"/>
    </row>
    <row r="304" spans="1:17" ht="12.75">
      <c r="A304" s="26" t="str">
        <f>$A$18</f>
        <v>VACATION PAYOUT</v>
      </c>
      <c r="B304" s="120">
        <f t="shared" si="58"/>
        <v>0</v>
      </c>
      <c r="C304" s="120"/>
      <c r="D304" s="67"/>
      <c r="E304" s="120">
        <v>0</v>
      </c>
      <c r="F304" s="120"/>
      <c r="G304" s="73"/>
      <c r="H304" s="120">
        <f>'#1 -2025'!$R$23</f>
        <v>0</v>
      </c>
      <c r="I304" s="120"/>
      <c r="J304" s="67"/>
      <c r="K304" s="121">
        <f t="shared" si="57"/>
        <v>0</v>
      </c>
      <c r="L304" s="121"/>
      <c r="M304" s="74"/>
      <c r="N304" s="47">
        <f t="shared" si="59"/>
        <v>0</v>
      </c>
      <c r="O304" s="68"/>
      <c r="P304" s="68"/>
      <c r="Q304" s="68"/>
    </row>
    <row r="305" spans="1:17" ht="12.75">
      <c r="A305" s="26"/>
      <c r="B305" s="104"/>
      <c r="C305" s="104"/>
      <c r="D305" s="67"/>
      <c r="E305" s="104"/>
      <c r="F305" s="104"/>
      <c r="G305" s="73"/>
      <c r="H305" s="104"/>
      <c r="I305" s="104"/>
      <c r="J305" s="67"/>
      <c r="K305" s="48"/>
      <c r="L305" s="48"/>
      <c r="M305" s="74"/>
      <c r="N305" s="47"/>
      <c r="O305" s="68"/>
      <c r="P305" s="68"/>
      <c r="Q305" s="68"/>
    </row>
    <row r="306" spans="1:14" ht="12.75" customHeight="1" hidden="1">
      <c r="A306" s="43"/>
      <c r="B306" s="15"/>
      <c r="C306" s="15"/>
      <c r="D306" s="15"/>
      <c r="E306" s="15"/>
      <c r="F306" s="15"/>
      <c r="G306" s="25" t="s">
        <v>52</v>
      </c>
      <c r="H306" s="15"/>
      <c r="I306" s="15"/>
      <c r="J306" s="15"/>
      <c r="K306" s="15"/>
      <c r="L306" s="15"/>
      <c r="N306" s="47"/>
    </row>
    <row r="307" spans="2:14" ht="12.75" customHeight="1" hidden="1">
      <c r="B307" s="126" t="s">
        <v>30</v>
      </c>
      <c r="C307" s="126"/>
      <c r="E307" s="124" t="s">
        <v>31</v>
      </c>
      <c r="F307" s="124"/>
      <c r="H307" s="124" t="s">
        <v>36</v>
      </c>
      <c r="I307" s="124"/>
      <c r="K307" s="126" t="s">
        <v>32</v>
      </c>
      <c r="L307" s="126"/>
      <c r="N307" s="47"/>
    </row>
    <row r="308" spans="2:14" ht="12.75" customHeight="1" hidden="1">
      <c r="B308" s="127"/>
      <c r="C308" s="127"/>
      <c r="E308" s="127"/>
      <c r="F308" s="127"/>
      <c r="H308" s="127"/>
      <c r="I308" s="127"/>
      <c r="K308" s="127"/>
      <c r="L308" s="127"/>
      <c r="N308" s="47"/>
    </row>
    <row r="309" spans="1:17" ht="12.75" customHeight="1" hidden="1">
      <c r="A309" s="20" t="str">
        <f>$A$12</f>
        <v>SICK LEAVE</v>
      </c>
      <c r="B309" s="125">
        <f>K298</f>
        <v>99.90000000000005</v>
      </c>
      <c r="C309" s="125"/>
      <c r="D309" s="77"/>
      <c r="E309" s="122">
        <v>3.7</v>
      </c>
      <c r="F309" s="123"/>
      <c r="G309" s="25"/>
      <c r="H309" s="121">
        <f>'#1-2021'!$R$14</f>
        <v>0</v>
      </c>
      <c r="I309" s="121"/>
      <c r="J309" s="20"/>
      <c r="K309" s="121">
        <f aca="true" t="shared" si="60" ref="K309:K315">+B309+E309-H309</f>
        <v>103.60000000000005</v>
      </c>
      <c r="L309" s="121"/>
      <c r="N309" s="47">
        <f aca="true" t="shared" si="61" ref="N309:N315">+K309/8</f>
        <v>12.950000000000006</v>
      </c>
      <c r="O309" s="68"/>
      <c r="P309" s="68"/>
      <c r="Q309" s="68"/>
    </row>
    <row r="310" spans="1:17" ht="12.75" customHeight="1" hidden="1">
      <c r="A310" s="20" t="str">
        <f>$A$13</f>
        <v>VACATION</v>
      </c>
      <c r="B310" s="125">
        <f>K299</f>
        <v>0</v>
      </c>
      <c r="C310" s="125"/>
      <c r="D310" s="72"/>
      <c r="E310" s="122">
        <f>E13</f>
        <v>0</v>
      </c>
      <c r="F310" s="123"/>
      <c r="G310" s="46"/>
      <c r="H310" s="121">
        <f>'#1-2021'!$R$15+'#1-2021'!$R$23</f>
        <v>0</v>
      </c>
      <c r="I310" s="121"/>
      <c r="J310" s="45"/>
      <c r="K310" s="128">
        <f t="shared" si="60"/>
        <v>0</v>
      </c>
      <c r="L310" s="128"/>
      <c r="N310" s="47">
        <f t="shared" si="61"/>
        <v>0</v>
      </c>
      <c r="O310" s="47">
        <f>$E$7-K310</f>
        <v>0</v>
      </c>
      <c r="P310" s="47">
        <f>O310/8</f>
        <v>0</v>
      </c>
      <c r="Q310" s="47">
        <f>_xlfn.IFERROR(ROUNDDOWN(O310/$D$7,0)*2,0)</f>
        <v>0</v>
      </c>
    </row>
    <row r="311" spans="1:17" ht="12.75" customHeight="1" hidden="1">
      <c r="A311" s="20" t="str">
        <f>$A$14</f>
        <v>ADMIN LEAVE BALANCE</v>
      </c>
      <c r="B311" s="125">
        <f>K300</f>
        <v>80</v>
      </c>
      <c r="C311" s="125"/>
      <c r="D311" s="72"/>
      <c r="E311" s="120">
        <v>0</v>
      </c>
      <c r="F311" s="120"/>
      <c r="G311" s="46"/>
      <c r="H311" s="121">
        <f>'#1-2021'!$R$16</f>
        <v>0</v>
      </c>
      <c r="I311" s="121"/>
      <c r="J311" s="45"/>
      <c r="K311" s="128">
        <f t="shared" si="60"/>
        <v>80</v>
      </c>
      <c r="L311" s="128"/>
      <c r="N311" s="47">
        <f t="shared" si="61"/>
        <v>10</v>
      </c>
      <c r="O311" s="68"/>
      <c r="P311" s="68"/>
      <c r="Q311" s="68"/>
    </row>
    <row r="312" spans="1:17" ht="12.75" customHeight="1" hidden="1">
      <c r="A312" s="26" t="str">
        <f>$A$15</f>
        <v>FLOATING HOLIDAY</v>
      </c>
      <c r="B312" s="125">
        <f>K301</f>
        <v>24</v>
      </c>
      <c r="C312" s="125"/>
      <c r="D312" s="67"/>
      <c r="E312" s="120">
        <v>0</v>
      </c>
      <c r="F312" s="120"/>
      <c r="G312" s="28"/>
      <c r="H312" s="121">
        <f>'#1-2021'!$R$17</f>
        <v>0</v>
      </c>
      <c r="I312" s="121"/>
      <c r="J312" s="27"/>
      <c r="K312" s="121">
        <f t="shared" si="60"/>
        <v>24</v>
      </c>
      <c r="L312" s="121"/>
      <c r="N312" s="47">
        <f t="shared" si="61"/>
        <v>3</v>
      </c>
      <c r="O312" s="68"/>
      <c r="P312" s="68"/>
      <c r="Q312" s="68"/>
    </row>
    <row r="313" spans="1:17" ht="12.75" customHeight="1" hidden="1">
      <c r="A313" s="26" t="str">
        <f>$A$16</f>
        <v>HOLIDAY LEAVE</v>
      </c>
      <c r="B313" s="125">
        <f>K302</f>
        <v>0</v>
      </c>
      <c r="C313" s="125"/>
      <c r="D313" s="67"/>
      <c r="E313" s="120">
        <v>0</v>
      </c>
      <c r="F313" s="120"/>
      <c r="G313" s="28"/>
      <c r="H313" s="120">
        <f>'#1-2021'!$R$18</f>
        <v>0</v>
      </c>
      <c r="I313" s="120"/>
      <c r="J313" s="67"/>
      <c r="K313" s="121">
        <f t="shared" si="60"/>
        <v>0</v>
      </c>
      <c r="L313" s="121"/>
      <c r="N313" s="47">
        <f t="shared" si="61"/>
        <v>0</v>
      </c>
      <c r="O313" s="68"/>
      <c r="P313" s="68"/>
      <c r="Q313" s="68"/>
    </row>
    <row r="314" spans="1:14" ht="12.75" hidden="1">
      <c r="A314" s="26" t="str">
        <f>$A$17</f>
        <v>VOLUNTARY LWOP</v>
      </c>
      <c r="B314" s="125">
        <v>0</v>
      </c>
      <c r="C314" s="125"/>
      <c r="D314" s="67"/>
      <c r="E314" s="120">
        <v>0</v>
      </c>
      <c r="F314" s="120"/>
      <c r="G314" s="73"/>
      <c r="H314" s="120">
        <f>'#1-2021'!$R$22</f>
        <v>0</v>
      </c>
      <c r="I314" s="120"/>
      <c r="J314" s="67"/>
      <c r="K314" s="121">
        <f t="shared" si="60"/>
        <v>0</v>
      </c>
      <c r="L314" s="121"/>
      <c r="N314" s="47">
        <f t="shared" si="61"/>
        <v>0</v>
      </c>
    </row>
    <row r="315" spans="1:14" ht="12.75" hidden="1">
      <c r="A315" s="26" t="str">
        <f>$A$18</f>
        <v>VACATION PAYOUT</v>
      </c>
      <c r="B315" s="120">
        <v>0</v>
      </c>
      <c r="C315" s="120"/>
      <c r="D315" s="67"/>
      <c r="E315" s="120">
        <v>0</v>
      </c>
      <c r="F315" s="120"/>
      <c r="G315" s="73"/>
      <c r="H315" s="120">
        <f>'#1-2021'!$R$23</f>
        <v>0</v>
      </c>
      <c r="I315" s="120"/>
      <c r="J315" s="67"/>
      <c r="K315" s="121">
        <f t="shared" si="60"/>
        <v>0</v>
      </c>
      <c r="L315" s="121"/>
      <c r="M315" s="74"/>
      <c r="N315" s="47">
        <f t="shared" si="61"/>
        <v>0</v>
      </c>
    </row>
  </sheetData>
  <sheetProtection/>
  <mergeCells count="1001">
    <mergeCell ref="B304:C304"/>
    <mergeCell ref="E304:F304"/>
    <mergeCell ref="H304:I304"/>
    <mergeCell ref="K304:L304"/>
    <mergeCell ref="B302:C302"/>
    <mergeCell ref="E302:F302"/>
    <mergeCell ref="H302:I302"/>
    <mergeCell ref="K302:L302"/>
    <mergeCell ref="B303:C303"/>
    <mergeCell ref="E303:F303"/>
    <mergeCell ref="H303:I303"/>
    <mergeCell ref="K303:L303"/>
    <mergeCell ref="B300:C300"/>
    <mergeCell ref="E300:F300"/>
    <mergeCell ref="H300:I300"/>
    <mergeCell ref="K300:L300"/>
    <mergeCell ref="B301:C301"/>
    <mergeCell ref="E301:F301"/>
    <mergeCell ref="H301:I301"/>
    <mergeCell ref="K301:L301"/>
    <mergeCell ref="B298:C298"/>
    <mergeCell ref="E298:F298"/>
    <mergeCell ref="H298:I298"/>
    <mergeCell ref="K298:L298"/>
    <mergeCell ref="B299:C299"/>
    <mergeCell ref="E299:F299"/>
    <mergeCell ref="H299:I299"/>
    <mergeCell ref="K299:L299"/>
    <mergeCell ref="B296:C296"/>
    <mergeCell ref="E296:F296"/>
    <mergeCell ref="H296:I296"/>
    <mergeCell ref="K296:L296"/>
    <mergeCell ref="B297:C297"/>
    <mergeCell ref="E297:F297"/>
    <mergeCell ref="H297:I297"/>
    <mergeCell ref="K297:L297"/>
    <mergeCell ref="A7:C7"/>
    <mergeCell ref="B259:C259"/>
    <mergeCell ref="E259:F259"/>
    <mergeCell ref="H259:I259"/>
    <mergeCell ref="K259:L259"/>
    <mergeCell ref="B270:C270"/>
    <mergeCell ref="E270:F270"/>
    <mergeCell ref="H270:I270"/>
    <mergeCell ref="K270:L270"/>
    <mergeCell ref="B237:C237"/>
    <mergeCell ref="E237:F237"/>
    <mergeCell ref="H237:I237"/>
    <mergeCell ref="K237:L237"/>
    <mergeCell ref="B248:C248"/>
    <mergeCell ref="E248:F248"/>
    <mergeCell ref="H248:I248"/>
    <mergeCell ref="K248:L248"/>
    <mergeCell ref="B246:C246"/>
    <mergeCell ref="E246:F246"/>
    <mergeCell ref="H246:I246"/>
    <mergeCell ref="B215:C215"/>
    <mergeCell ref="E215:F215"/>
    <mergeCell ref="H215:I215"/>
    <mergeCell ref="K215:L215"/>
    <mergeCell ref="B226:C226"/>
    <mergeCell ref="E226:F226"/>
    <mergeCell ref="H226:I226"/>
    <mergeCell ref="K226:L226"/>
    <mergeCell ref="H223:I223"/>
    <mergeCell ref="K223:L223"/>
    <mergeCell ref="H193:I193"/>
    <mergeCell ref="K193:L193"/>
    <mergeCell ref="B204:C204"/>
    <mergeCell ref="E204:F204"/>
    <mergeCell ref="H204:I204"/>
    <mergeCell ref="K204:L204"/>
    <mergeCell ref="H201:I201"/>
    <mergeCell ref="K201:L201"/>
    <mergeCell ref="K198:L198"/>
    <mergeCell ref="B197:C197"/>
    <mergeCell ref="B182:C182"/>
    <mergeCell ref="E182:F182"/>
    <mergeCell ref="H182:I182"/>
    <mergeCell ref="K182:L182"/>
    <mergeCell ref="H179:I179"/>
    <mergeCell ref="K179:L179"/>
    <mergeCell ref="E179:F179"/>
    <mergeCell ref="B180:C180"/>
    <mergeCell ref="E180:F180"/>
    <mergeCell ref="H180:I180"/>
    <mergeCell ref="B171:C171"/>
    <mergeCell ref="E171:F171"/>
    <mergeCell ref="H171:I171"/>
    <mergeCell ref="K171:L171"/>
    <mergeCell ref="B169:C169"/>
    <mergeCell ref="E169:F169"/>
    <mergeCell ref="H169:I169"/>
    <mergeCell ref="K169:L169"/>
    <mergeCell ref="E148:F148"/>
    <mergeCell ref="H148:I148"/>
    <mergeCell ref="K148:L148"/>
    <mergeCell ref="H160:I160"/>
    <mergeCell ref="K160:L160"/>
    <mergeCell ref="H150:I150"/>
    <mergeCell ref="K150:L150"/>
    <mergeCell ref="E159:F159"/>
    <mergeCell ref="H159:I159"/>
    <mergeCell ref="K159:L159"/>
    <mergeCell ref="B116:C116"/>
    <mergeCell ref="E116:F116"/>
    <mergeCell ref="H116:I116"/>
    <mergeCell ref="K116:L116"/>
    <mergeCell ref="K115:L115"/>
    <mergeCell ref="B109:C109"/>
    <mergeCell ref="E109:F109"/>
    <mergeCell ref="H109:I109"/>
    <mergeCell ref="K111:L111"/>
    <mergeCell ref="B113:C113"/>
    <mergeCell ref="B83:C83"/>
    <mergeCell ref="E83:F83"/>
    <mergeCell ref="H83:I83"/>
    <mergeCell ref="K83:L83"/>
    <mergeCell ref="B94:C94"/>
    <mergeCell ref="E94:F94"/>
    <mergeCell ref="H94:I94"/>
    <mergeCell ref="K94:L94"/>
    <mergeCell ref="H87:I87"/>
    <mergeCell ref="K87:L87"/>
    <mergeCell ref="B61:C61"/>
    <mergeCell ref="E61:F61"/>
    <mergeCell ref="H61:I61"/>
    <mergeCell ref="K61:L61"/>
    <mergeCell ref="B72:C72"/>
    <mergeCell ref="E72:F72"/>
    <mergeCell ref="H72:I72"/>
    <mergeCell ref="K72:L72"/>
    <mergeCell ref="B65:C65"/>
    <mergeCell ref="E65:F65"/>
    <mergeCell ref="B39:C39"/>
    <mergeCell ref="E39:F39"/>
    <mergeCell ref="H39:I39"/>
    <mergeCell ref="K39:L39"/>
    <mergeCell ref="B50:C50"/>
    <mergeCell ref="E50:F50"/>
    <mergeCell ref="H50:I50"/>
    <mergeCell ref="K50:L50"/>
    <mergeCell ref="B45:C45"/>
    <mergeCell ref="E45:F45"/>
    <mergeCell ref="H17:I17"/>
    <mergeCell ref="K17:L17"/>
    <mergeCell ref="B28:C28"/>
    <mergeCell ref="E28:F28"/>
    <mergeCell ref="H28:I28"/>
    <mergeCell ref="K28:L28"/>
    <mergeCell ref="B26:C26"/>
    <mergeCell ref="E26:F26"/>
    <mergeCell ref="H25:I25"/>
    <mergeCell ref="K25:L25"/>
    <mergeCell ref="B292:C292"/>
    <mergeCell ref="E292:F292"/>
    <mergeCell ref="H292:I292"/>
    <mergeCell ref="K292:L292"/>
    <mergeCell ref="B314:C314"/>
    <mergeCell ref="E314:F314"/>
    <mergeCell ref="H314:I314"/>
    <mergeCell ref="K314:L314"/>
    <mergeCell ref="H311:I311"/>
    <mergeCell ref="K311:L311"/>
    <mergeCell ref="B307:C307"/>
    <mergeCell ref="E307:F307"/>
    <mergeCell ref="H307:I307"/>
    <mergeCell ref="K307:L307"/>
    <mergeCell ref="B309:C309"/>
    <mergeCell ref="E309:F309"/>
    <mergeCell ref="H309:I309"/>
    <mergeCell ref="K309:L309"/>
    <mergeCell ref="B312:C312"/>
    <mergeCell ref="E312:F312"/>
    <mergeCell ref="H312:I312"/>
    <mergeCell ref="K312:L312"/>
    <mergeCell ref="B310:C310"/>
    <mergeCell ref="E310:F310"/>
    <mergeCell ref="H310:I310"/>
    <mergeCell ref="K310:L310"/>
    <mergeCell ref="B311:C311"/>
    <mergeCell ref="E311:F311"/>
    <mergeCell ref="B279:C279"/>
    <mergeCell ref="E279:F279"/>
    <mergeCell ref="H279:I279"/>
    <mergeCell ref="K279:L279"/>
    <mergeCell ref="B290:C290"/>
    <mergeCell ref="E290:F290"/>
    <mergeCell ref="H290:I290"/>
    <mergeCell ref="K290:L290"/>
    <mergeCell ref="B285:C285"/>
    <mergeCell ref="E285:F285"/>
    <mergeCell ref="B280:C280"/>
    <mergeCell ref="E280:F280"/>
    <mergeCell ref="H280:I280"/>
    <mergeCell ref="K280:L280"/>
    <mergeCell ref="H285:I285"/>
    <mergeCell ref="K285:L285"/>
    <mergeCell ref="B281:C281"/>
    <mergeCell ref="E281:F281"/>
    <mergeCell ref="H281:I281"/>
    <mergeCell ref="K281:L281"/>
    <mergeCell ref="B286:C286"/>
    <mergeCell ref="E286:F286"/>
    <mergeCell ref="B288:C288"/>
    <mergeCell ref="E288:F288"/>
    <mergeCell ref="H288:I288"/>
    <mergeCell ref="K288:L288"/>
    <mergeCell ref="H286:I286"/>
    <mergeCell ref="K286:L286"/>
    <mergeCell ref="B287:C287"/>
    <mergeCell ref="E287:F287"/>
    <mergeCell ref="B289:C289"/>
    <mergeCell ref="E289:F289"/>
    <mergeCell ref="H289:I289"/>
    <mergeCell ref="K289:L289"/>
    <mergeCell ref="B308:C308"/>
    <mergeCell ref="E308:F308"/>
    <mergeCell ref="H308:I308"/>
    <mergeCell ref="K308:L308"/>
    <mergeCell ref="B291:C291"/>
    <mergeCell ref="E291:F291"/>
    <mergeCell ref="H16:I16"/>
    <mergeCell ref="K16:L16"/>
    <mergeCell ref="B27:C27"/>
    <mergeCell ref="E27:F27"/>
    <mergeCell ref="H27:I27"/>
    <mergeCell ref="K27:L27"/>
    <mergeCell ref="B25:C25"/>
    <mergeCell ref="E25:F25"/>
    <mergeCell ref="B17:C17"/>
    <mergeCell ref="E17:F17"/>
    <mergeCell ref="B38:C38"/>
    <mergeCell ref="E38:F38"/>
    <mergeCell ref="H38:I38"/>
    <mergeCell ref="K38:L38"/>
    <mergeCell ref="B49:C49"/>
    <mergeCell ref="E49:F49"/>
    <mergeCell ref="H49:I49"/>
    <mergeCell ref="K49:L49"/>
    <mergeCell ref="B44:C44"/>
    <mergeCell ref="H44:I44"/>
    <mergeCell ref="K278:L278"/>
    <mergeCell ref="B277:C277"/>
    <mergeCell ref="E277:F277"/>
    <mergeCell ref="H277:I277"/>
    <mergeCell ref="K277:L277"/>
    <mergeCell ref="E278:F278"/>
    <mergeCell ref="B278:C278"/>
    <mergeCell ref="H278:I278"/>
    <mergeCell ref="K276:L276"/>
    <mergeCell ref="B275:C275"/>
    <mergeCell ref="E275:F275"/>
    <mergeCell ref="H275:I275"/>
    <mergeCell ref="K275:L275"/>
    <mergeCell ref="B276:C276"/>
    <mergeCell ref="E276:F276"/>
    <mergeCell ref="H276:I276"/>
    <mergeCell ref="H269:I269"/>
    <mergeCell ref="K269:L269"/>
    <mergeCell ref="H265:I265"/>
    <mergeCell ref="K265:L265"/>
    <mergeCell ref="B268:C268"/>
    <mergeCell ref="E268:F268"/>
    <mergeCell ref="H268:I268"/>
    <mergeCell ref="K268:L268"/>
    <mergeCell ref="B266:C266"/>
    <mergeCell ref="E266:F266"/>
    <mergeCell ref="K274:L274"/>
    <mergeCell ref="B267:C267"/>
    <mergeCell ref="H267:I267"/>
    <mergeCell ref="K267:L267"/>
    <mergeCell ref="E267:F267"/>
    <mergeCell ref="B274:C274"/>
    <mergeCell ref="E274:F274"/>
    <mergeCell ref="H274:I274"/>
    <mergeCell ref="B269:C269"/>
    <mergeCell ref="E269:F269"/>
    <mergeCell ref="B255:C255"/>
    <mergeCell ref="H266:I266"/>
    <mergeCell ref="K266:L266"/>
    <mergeCell ref="B265:C265"/>
    <mergeCell ref="E265:F265"/>
    <mergeCell ref="B258:C258"/>
    <mergeCell ref="E258:F258"/>
    <mergeCell ref="H258:I258"/>
    <mergeCell ref="K258:L258"/>
    <mergeCell ref="B264:C264"/>
    <mergeCell ref="E256:F256"/>
    <mergeCell ref="B257:C257"/>
    <mergeCell ref="E257:F257"/>
    <mergeCell ref="H257:I257"/>
    <mergeCell ref="K257:L257"/>
    <mergeCell ref="B256:C256"/>
    <mergeCell ref="H256:I256"/>
    <mergeCell ref="K256:L256"/>
    <mergeCell ref="H264:I264"/>
    <mergeCell ref="K264:L264"/>
    <mergeCell ref="B263:C263"/>
    <mergeCell ref="E263:F263"/>
    <mergeCell ref="H263:I263"/>
    <mergeCell ref="K263:L263"/>
    <mergeCell ref="E264:F264"/>
    <mergeCell ref="E255:F255"/>
    <mergeCell ref="H255:I255"/>
    <mergeCell ref="H247:I247"/>
    <mergeCell ref="K247:L247"/>
    <mergeCell ref="H245:I245"/>
    <mergeCell ref="K245:L245"/>
    <mergeCell ref="E245:F245"/>
    <mergeCell ref="H253:I253"/>
    <mergeCell ref="K253:L253"/>
    <mergeCell ref="K255:L255"/>
    <mergeCell ref="B254:C254"/>
    <mergeCell ref="E254:F254"/>
    <mergeCell ref="H254:I254"/>
    <mergeCell ref="K254:L254"/>
    <mergeCell ref="B253:C253"/>
    <mergeCell ref="E253:F253"/>
    <mergeCell ref="K243:L243"/>
    <mergeCell ref="B252:C252"/>
    <mergeCell ref="E252:F252"/>
    <mergeCell ref="H252:I252"/>
    <mergeCell ref="K252:L252"/>
    <mergeCell ref="B245:C245"/>
    <mergeCell ref="B247:C247"/>
    <mergeCell ref="E247:F247"/>
    <mergeCell ref="K246:L246"/>
    <mergeCell ref="E235:F235"/>
    <mergeCell ref="H235:I235"/>
    <mergeCell ref="K235:L235"/>
    <mergeCell ref="B244:C244"/>
    <mergeCell ref="E244:F244"/>
    <mergeCell ref="H244:I244"/>
    <mergeCell ref="K244:L244"/>
    <mergeCell ref="B236:C236"/>
    <mergeCell ref="E236:F236"/>
    <mergeCell ref="B243:C243"/>
    <mergeCell ref="B60:C60"/>
    <mergeCell ref="E60:F60"/>
    <mergeCell ref="H60:I60"/>
    <mergeCell ref="K60:L60"/>
    <mergeCell ref="B71:C71"/>
    <mergeCell ref="E71:F71"/>
    <mergeCell ref="H71:I71"/>
    <mergeCell ref="K71:L71"/>
    <mergeCell ref="H68:I68"/>
    <mergeCell ref="K68:L68"/>
    <mergeCell ref="B82:C82"/>
    <mergeCell ref="E82:F82"/>
    <mergeCell ref="H82:I82"/>
    <mergeCell ref="K82:L82"/>
    <mergeCell ref="B93:C93"/>
    <mergeCell ref="E93:F93"/>
    <mergeCell ref="H93:I93"/>
    <mergeCell ref="K93:L93"/>
    <mergeCell ref="B87:C87"/>
    <mergeCell ref="E87:F87"/>
    <mergeCell ref="E234:F234"/>
    <mergeCell ref="B242:C242"/>
    <mergeCell ref="E242:F242"/>
    <mergeCell ref="H242:I242"/>
    <mergeCell ref="K242:L242"/>
    <mergeCell ref="B241:C241"/>
    <mergeCell ref="E241:F241"/>
    <mergeCell ref="H241:I241"/>
    <mergeCell ref="K241:L241"/>
    <mergeCell ref="B235:C235"/>
    <mergeCell ref="H236:I236"/>
    <mergeCell ref="K236:L236"/>
    <mergeCell ref="B224:C224"/>
    <mergeCell ref="E224:F224"/>
    <mergeCell ref="H224:I224"/>
    <mergeCell ref="K224:L224"/>
    <mergeCell ref="B234:C234"/>
    <mergeCell ref="H234:I234"/>
    <mergeCell ref="K234:L234"/>
    <mergeCell ref="B233:C233"/>
    <mergeCell ref="E233:F233"/>
    <mergeCell ref="H233:I233"/>
    <mergeCell ref="B225:C225"/>
    <mergeCell ref="E225:F225"/>
    <mergeCell ref="H225:I225"/>
    <mergeCell ref="K225:L225"/>
    <mergeCell ref="K233:L233"/>
    <mergeCell ref="B232:C232"/>
    <mergeCell ref="E232:F232"/>
    <mergeCell ref="H232:I232"/>
    <mergeCell ref="K232:L232"/>
    <mergeCell ref="B231:C231"/>
    <mergeCell ref="E231:F231"/>
    <mergeCell ref="H231:I231"/>
    <mergeCell ref="K231:L231"/>
    <mergeCell ref="E223:F223"/>
    <mergeCell ref="E227:F227"/>
    <mergeCell ref="H227:I227"/>
    <mergeCell ref="K227:L227"/>
    <mergeCell ref="B221:C221"/>
    <mergeCell ref="E221:F221"/>
    <mergeCell ref="H221:I221"/>
    <mergeCell ref="K221:L221"/>
    <mergeCell ref="B230:C230"/>
    <mergeCell ref="E230:F230"/>
    <mergeCell ref="H230:I230"/>
    <mergeCell ref="K230:L230"/>
    <mergeCell ref="B223:C223"/>
    <mergeCell ref="B227:C227"/>
    <mergeCell ref="B213:C213"/>
    <mergeCell ref="E213:F213"/>
    <mergeCell ref="H213:I213"/>
    <mergeCell ref="K213:L213"/>
    <mergeCell ref="B222:C222"/>
    <mergeCell ref="E222:F222"/>
    <mergeCell ref="H222:I222"/>
    <mergeCell ref="K222:L222"/>
    <mergeCell ref="B214:C214"/>
    <mergeCell ref="E214:F214"/>
    <mergeCell ref="H214:I214"/>
    <mergeCell ref="K214:L214"/>
    <mergeCell ref="K211:L211"/>
    <mergeCell ref="E212:F212"/>
    <mergeCell ref="B220:C220"/>
    <mergeCell ref="E220:F220"/>
    <mergeCell ref="H220:I220"/>
    <mergeCell ref="K220:L220"/>
    <mergeCell ref="B219:C219"/>
    <mergeCell ref="E219:F219"/>
    <mergeCell ref="H219:I219"/>
    <mergeCell ref="K219:L219"/>
    <mergeCell ref="B202:C202"/>
    <mergeCell ref="E202:F202"/>
    <mergeCell ref="H202:I202"/>
    <mergeCell ref="K202:L202"/>
    <mergeCell ref="B212:C212"/>
    <mergeCell ref="H212:I212"/>
    <mergeCell ref="K212:L212"/>
    <mergeCell ref="B211:C211"/>
    <mergeCell ref="E211:F211"/>
    <mergeCell ref="H211:I211"/>
    <mergeCell ref="B203:C203"/>
    <mergeCell ref="E203:F203"/>
    <mergeCell ref="H203:I203"/>
    <mergeCell ref="K203:L203"/>
    <mergeCell ref="B210:C210"/>
    <mergeCell ref="E210:F210"/>
    <mergeCell ref="H210:I210"/>
    <mergeCell ref="K210:L210"/>
    <mergeCell ref="B209:C209"/>
    <mergeCell ref="E209:F209"/>
    <mergeCell ref="H209:I209"/>
    <mergeCell ref="K209:L209"/>
    <mergeCell ref="E201:F201"/>
    <mergeCell ref="B199:C199"/>
    <mergeCell ref="E199:F199"/>
    <mergeCell ref="H199:I199"/>
    <mergeCell ref="K199:L199"/>
    <mergeCell ref="B208:C208"/>
    <mergeCell ref="K208:L208"/>
    <mergeCell ref="B201:C201"/>
    <mergeCell ref="E191:F191"/>
    <mergeCell ref="H191:I191"/>
    <mergeCell ref="K191:L191"/>
    <mergeCell ref="B200:C200"/>
    <mergeCell ref="E200:F200"/>
    <mergeCell ref="H200:I200"/>
    <mergeCell ref="B193:C193"/>
    <mergeCell ref="E193:F193"/>
    <mergeCell ref="E104:F104"/>
    <mergeCell ref="H104:I104"/>
    <mergeCell ref="K104:L104"/>
    <mergeCell ref="B115:C115"/>
    <mergeCell ref="E115:F115"/>
    <mergeCell ref="H115:I115"/>
    <mergeCell ref="B105:C105"/>
    <mergeCell ref="E105:F105"/>
    <mergeCell ref="H105:I105"/>
    <mergeCell ref="K105:L105"/>
    <mergeCell ref="K200:L200"/>
    <mergeCell ref="B192:C192"/>
    <mergeCell ref="E192:F192"/>
    <mergeCell ref="H192:I192"/>
    <mergeCell ref="B127:C127"/>
    <mergeCell ref="E127:F127"/>
    <mergeCell ref="H127:I127"/>
    <mergeCell ref="K127:L127"/>
    <mergeCell ref="K138:L138"/>
    <mergeCell ref="B137:C137"/>
    <mergeCell ref="B126:C126"/>
    <mergeCell ref="E126:F126"/>
    <mergeCell ref="H126:I126"/>
    <mergeCell ref="K126:L126"/>
    <mergeCell ref="B125:C125"/>
    <mergeCell ref="E125:F125"/>
    <mergeCell ref="H125:I125"/>
    <mergeCell ref="K125:L125"/>
    <mergeCell ref="B198:C198"/>
    <mergeCell ref="E198:F198"/>
    <mergeCell ref="H198:I198"/>
    <mergeCell ref="B138:C138"/>
    <mergeCell ref="E138:F138"/>
    <mergeCell ref="H138:I138"/>
    <mergeCell ref="B160:C160"/>
    <mergeCell ref="B149:C149"/>
    <mergeCell ref="E149:F149"/>
    <mergeCell ref="H149:I149"/>
    <mergeCell ref="K180:L180"/>
    <mergeCell ref="B190:C190"/>
    <mergeCell ref="B136:C136"/>
    <mergeCell ref="E136:F136"/>
    <mergeCell ref="E190:F190"/>
    <mergeCell ref="E137:F137"/>
    <mergeCell ref="K149:L149"/>
    <mergeCell ref="B181:C181"/>
    <mergeCell ref="E181:F181"/>
    <mergeCell ref="H181:I181"/>
    <mergeCell ref="K181:L181"/>
    <mergeCell ref="K189:L189"/>
    <mergeCell ref="E197:F197"/>
    <mergeCell ref="H197:I197"/>
    <mergeCell ref="K197:L197"/>
    <mergeCell ref="B191:C191"/>
    <mergeCell ref="K192:L192"/>
    <mergeCell ref="K188:L188"/>
    <mergeCell ref="B187:C187"/>
    <mergeCell ref="E187:F187"/>
    <mergeCell ref="H187:I187"/>
    <mergeCell ref="K187:L187"/>
    <mergeCell ref="H190:I190"/>
    <mergeCell ref="K190:L190"/>
    <mergeCell ref="B189:C189"/>
    <mergeCell ref="E189:F189"/>
    <mergeCell ref="H189:I189"/>
    <mergeCell ref="B177:C177"/>
    <mergeCell ref="E177:F177"/>
    <mergeCell ref="H177:I177"/>
    <mergeCell ref="K177:L177"/>
    <mergeCell ref="B186:C186"/>
    <mergeCell ref="E186:F186"/>
    <mergeCell ref="H186:I186"/>
    <mergeCell ref="K186:L186"/>
    <mergeCell ref="B179:C179"/>
    <mergeCell ref="B183:C183"/>
    <mergeCell ref="B178:C178"/>
    <mergeCell ref="E178:F178"/>
    <mergeCell ref="H178:I178"/>
    <mergeCell ref="K178:L178"/>
    <mergeCell ref="B170:C170"/>
    <mergeCell ref="E170:F170"/>
    <mergeCell ref="H170:I170"/>
    <mergeCell ref="K170:L170"/>
    <mergeCell ref="B176:C176"/>
    <mergeCell ref="E176:F176"/>
    <mergeCell ref="H153:I153"/>
    <mergeCell ref="K153:L153"/>
    <mergeCell ref="B158:C158"/>
    <mergeCell ref="E158:F158"/>
    <mergeCell ref="H158:I158"/>
    <mergeCell ref="K158:L158"/>
    <mergeCell ref="K157:L157"/>
    <mergeCell ref="E157:F157"/>
    <mergeCell ref="H157:I157"/>
    <mergeCell ref="H176:I176"/>
    <mergeCell ref="K176:L176"/>
    <mergeCell ref="B175:C175"/>
    <mergeCell ref="E175:F175"/>
    <mergeCell ref="H175:I175"/>
    <mergeCell ref="K175:L175"/>
    <mergeCell ref="H168:I168"/>
    <mergeCell ref="K168:L168"/>
    <mergeCell ref="B167:C167"/>
    <mergeCell ref="E167:F167"/>
    <mergeCell ref="H167:I167"/>
    <mergeCell ref="K167:L167"/>
    <mergeCell ref="E168:F168"/>
    <mergeCell ref="B166:C166"/>
    <mergeCell ref="E166:F166"/>
    <mergeCell ref="H166:I166"/>
    <mergeCell ref="K166:L166"/>
    <mergeCell ref="B165:C165"/>
    <mergeCell ref="E165:F165"/>
    <mergeCell ref="K165:L165"/>
    <mergeCell ref="B159:C159"/>
    <mergeCell ref="E155:F155"/>
    <mergeCell ref="H155:I155"/>
    <mergeCell ref="K155:L155"/>
    <mergeCell ref="B164:C164"/>
    <mergeCell ref="E164:F164"/>
    <mergeCell ref="H164:I164"/>
    <mergeCell ref="E160:F160"/>
    <mergeCell ref="B157:C157"/>
    <mergeCell ref="B161:C161"/>
    <mergeCell ref="B147:C147"/>
    <mergeCell ref="E147:F147"/>
    <mergeCell ref="H147:I147"/>
    <mergeCell ref="K147:L147"/>
    <mergeCell ref="B156:C156"/>
    <mergeCell ref="E156:F156"/>
    <mergeCell ref="H156:I156"/>
    <mergeCell ref="K156:L156"/>
    <mergeCell ref="B148:C148"/>
    <mergeCell ref="B155:C155"/>
    <mergeCell ref="H291:I291"/>
    <mergeCell ref="K291:L291"/>
    <mergeCell ref="K145:L145"/>
    <mergeCell ref="E146:F146"/>
    <mergeCell ref="B154:C154"/>
    <mergeCell ref="E154:F154"/>
    <mergeCell ref="H154:I154"/>
    <mergeCell ref="K154:L154"/>
    <mergeCell ref="B153:C153"/>
    <mergeCell ref="E153:F153"/>
    <mergeCell ref="H136:I136"/>
    <mergeCell ref="K136:L136"/>
    <mergeCell ref="B146:C146"/>
    <mergeCell ref="H146:I146"/>
    <mergeCell ref="K146:L146"/>
    <mergeCell ref="B145:C145"/>
    <mergeCell ref="E145:F145"/>
    <mergeCell ref="H145:I145"/>
    <mergeCell ref="H137:I137"/>
    <mergeCell ref="K137:L137"/>
    <mergeCell ref="H135:I135"/>
    <mergeCell ref="K135:L135"/>
    <mergeCell ref="B144:C144"/>
    <mergeCell ref="E144:F144"/>
    <mergeCell ref="H144:I144"/>
    <mergeCell ref="K144:L144"/>
    <mergeCell ref="B143:C143"/>
    <mergeCell ref="E143:F143"/>
    <mergeCell ref="H143:I143"/>
    <mergeCell ref="K143:L143"/>
    <mergeCell ref="E135:F135"/>
    <mergeCell ref="B133:C133"/>
    <mergeCell ref="E133:F133"/>
    <mergeCell ref="H133:I133"/>
    <mergeCell ref="K133:L133"/>
    <mergeCell ref="B142:C142"/>
    <mergeCell ref="E142:F142"/>
    <mergeCell ref="H142:I142"/>
    <mergeCell ref="K142:L142"/>
    <mergeCell ref="B135:C135"/>
    <mergeCell ref="H134:I134"/>
    <mergeCell ref="K134:L134"/>
    <mergeCell ref="B132:C132"/>
    <mergeCell ref="E132:F132"/>
    <mergeCell ref="H132:I132"/>
    <mergeCell ref="K132:L132"/>
    <mergeCell ref="H131:I131"/>
    <mergeCell ref="K131:L131"/>
    <mergeCell ref="B313:C313"/>
    <mergeCell ref="E313:F313"/>
    <mergeCell ref="H313:I313"/>
    <mergeCell ref="K313:L313"/>
    <mergeCell ref="B150:C150"/>
    <mergeCell ref="E150:F150"/>
    <mergeCell ref="B134:C134"/>
    <mergeCell ref="E134:F134"/>
    <mergeCell ref="B124:C124"/>
    <mergeCell ref="H124:I124"/>
    <mergeCell ref="K124:L124"/>
    <mergeCell ref="B123:C123"/>
    <mergeCell ref="E123:F123"/>
    <mergeCell ref="H123:I123"/>
    <mergeCell ref="K123:L123"/>
    <mergeCell ref="E124:F124"/>
    <mergeCell ref="E35:F35"/>
    <mergeCell ref="H35:I35"/>
    <mergeCell ref="K35:L35"/>
    <mergeCell ref="E44:F44"/>
    <mergeCell ref="K44:L44"/>
    <mergeCell ref="K37:L37"/>
    <mergeCell ref="K40:L40"/>
    <mergeCell ref="B32:C32"/>
    <mergeCell ref="E32:F32"/>
    <mergeCell ref="H32:I32"/>
    <mergeCell ref="K32:L32"/>
    <mergeCell ref="H26:I26"/>
    <mergeCell ref="K26:L26"/>
    <mergeCell ref="K29:L29"/>
    <mergeCell ref="K120:L120"/>
    <mergeCell ref="B33:C33"/>
    <mergeCell ref="E33:F33"/>
    <mergeCell ref="H33:I33"/>
    <mergeCell ref="K33:L33"/>
    <mergeCell ref="B34:C34"/>
    <mergeCell ref="E34:F34"/>
    <mergeCell ref="B104:C104"/>
    <mergeCell ref="H34:I34"/>
    <mergeCell ref="K34:L34"/>
    <mergeCell ref="B21:C21"/>
    <mergeCell ref="E21:F21"/>
    <mergeCell ref="H21:I21"/>
    <mergeCell ref="K21:L21"/>
    <mergeCell ref="B15:C15"/>
    <mergeCell ref="E15:F15"/>
    <mergeCell ref="H15:I15"/>
    <mergeCell ref="K15:L15"/>
    <mergeCell ref="B16:C16"/>
    <mergeCell ref="E16:F16"/>
    <mergeCell ref="H13:I13"/>
    <mergeCell ref="B13:C13"/>
    <mergeCell ref="E13:F13"/>
    <mergeCell ref="K13:L13"/>
    <mergeCell ref="B14:C14"/>
    <mergeCell ref="E14:F14"/>
    <mergeCell ref="H14:I14"/>
    <mergeCell ref="K14:L14"/>
    <mergeCell ref="B10:C10"/>
    <mergeCell ref="E10:F10"/>
    <mergeCell ref="H10:I10"/>
    <mergeCell ref="K10:L10"/>
    <mergeCell ref="B12:C12"/>
    <mergeCell ref="E12:F12"/>
    <mergeCell ref="H12:I12"/>
    <mergeCell ref="K12:L12"/>
    <mergeCell ref="B36:C36"/>
    <mergeCell ref="E36:F36"/>
    <mergeCell ref="H36:I36"/>
    <mergeCell ref="K36:L36"/>
    <mergeCell ref="B35:C35"/>
    <mergeCell ref="B43:C43"/>
    <mergeCell ref="E43:F43"/>
    <mergeCell ref="H43:I43"/>
    <mergeCell ref="K43:L43"/>
    <mergeCell ref="B37:C37"/>
    <mergeCell ref="H45:I45"/>
    <mergeCell ref="K45:L45"/>
    <mergeCell ref="B46:C46"/>
    <mergeCell ref="E46:F46"/>
    <mergeCell ref="H46:I46"/>
    <mergeCell ref="K46:L46"/>
    <mergeCell ref="K47:L47"/>
    <mergeCell ref="B54:C54"/>
    <mergeCell ref="E54:F54"/>
    <mergeCell ref="H54:I54"/>
    <mergeCell ref="K54:L54"/>
    <mergeCell ref="K48:L48"/>
    <mergeCell ref="B51:C51"/>
    <mergeCell ref="E51:F51"/>
    <mergeCell ref="H51:I51"/>
    <mergeCell ref="K51:L51"/>
    <mergeCell ref="B58:C58"/>
    <mergeCell ref="E58:F58"/>
    <mergeCell ref="H58:I58"/>
    <mergeCell ref="K58:L58"/>
    <mergeCell ref="B55:C55"/>
    <mergeCell ref="E55:F55"/>
    <mergeCell ref="H55:I55"/>
    <mergeCell ref="K55:L55"/>
    <mergeCell ref="B56:C56"/>
    <mergeCell ref="E56:F56"/>
    <mergeCell ref="H65:I65"/>
    <mergeCell ref="K65:L65"/>
    <mergeCell ref="B66:C66"/>
    <mergeCell ref="E66:F66"/>
    <mergeCell ref="H66:I66"/>
    <mergeCell ref="K66:L66"/>
    <mergeCell ref="B67:C67"/>
    <mergeCell ref="E67:F67"/>
    <mergeCell ref="H67:I67"/>
    <mergeCell ref="K67:L67"/>
    <mergeCell ref="B68:C68"/>
    <mergeCell ref="E68:F68"/>
    <mergeCell ref="H78:I78"/>
    <mergeCell ref="K78:L78"/>
    <mergeCell ref="B69:C69"/>
    <mergeCell ref="E69:F69"/>
    <mergeCell ref="H69:I69"/>
    <mergeCell ref="K69:L69"/>
    <mergeCell ref="B76:C76"/>
    <mergeCell ref="E76:F76"/>
    <mergeCell ref="H76:I76"/>
    <mergeCell ref="K76:L76"/>
    <mergeCell ref="B81:C81"/>
    <mergeCell ref="E81:F81"/>
    <mergeCell ref="H81:I81"/>
    <mergeCell ref="K81:L81"/>
    <mergeCell ref="B77:C77"/>
    <mergeCell ref="E77:F77"/>
    <mergeCell ref="H77:I77"/>
    <mergeCell ref="K77:L77"/>
    <mergeCell ref="B78:C78"/>
    <mergeCell ref="E78:F78"/>
    <mergeCell ref="H89:I89"/>
    <mergeCell ref="K89:L89"/>
    <mergeCell ref="B79:C79"/>
    <mergeCell ref="E79:F79"/>
    <mergeCell ref="H79:I79"/>
    <mergeCell ref="K79:L79"/>
    <mergeCell ref="B80:C80"/>
    <mergeCell ref="E80:F80"/>
    <mergeCell ref="H80:I80"/>
    <mergeCell ref="K80:L80"/>
    <mergeCell ref="E98:F98"/>
    <mergeCell ref="H98:I98"/>
    <mergeCell ref="K98:L98"/>
    <mergeCell ref="E91:F91"/>
    <mergeCell ref="B88:C88"/>
    <mergeCell ref="E88:F88"/>
    <mergeCell ref="H88:I88"/>
    <mergeCell ref="K88:L88"/>
    <mergeCell ref="B89:C89"/>
    <mergeCell ref="E89:F89"/>
    <mergeCell ref="B99:C99"/>
    <mergeCell ref="E99:F99"/>
    <mergeCell ref="H99:I99"/>
    <mergeCell ref="K99:L99"/>
    <mergeCell ref="B90:C90"/>
    <mergeCell ref="E90:F90"/>
    <mergeCell ref="H90:I90"/>
    <mergeCell ref="K90:L90"/>
    <mergeCell ref="K91:L91"/>
    <mergeCell ref="B98:C98"/>
    <mergeCell ref="B100:C100"/>
    <mergeCell ref="E100:F100"/>
    <mergeCell ref="H100:I100"/>
    <mergeCell ref="K109:L109"/>
    <mergeCell ref="K112:L112"/>
    <mergeCell ref="E102:F102"/>
    <mergeCell ref="B110:C110"/>
    <mergeCell ref="E110:F110"/>
    <mergeCell ref="H110:I110"/>
    <mergeCell ref="K110:L110"/>
    <mergeCell ref="K102:L102"/>
    <mergeCell ref="E113:F113"/>
    <mergeCell ref="B122:C122"/>
    <mergeCell ref="E122:F122"/>
    <mergeCell ref="H122:I122"/>
    <mergeCell ref="K122:L122"/>
    <mergeCell ref="B121:C121"/>
    <mergeCell ref="E121:F121"/>
    <mergeCell ref="E120:F120"/>
    <mergeCell ref="H120:I120"/>
    <mergeCell ref="H121:I121"/>
    <mergeCell ref="K121:L121"/>
    <mergeCell ref="B120:C120"/>
    <mergeCell ref="H287:I287"/>
    <mergeCell ref="K287:L287"/>
    <mergeCell ref="H103:I103"/>
    <mergeCell ref="K103:L103"/>
    <mergeCell ref="B111:C111"/>
    <mergeCell ref="E111:F111"/>
    <mergeCell ref="H111:I111"/>
    <mergeCell ref="H113:I113"/>
    <mergeCell ref="B59:C59"/>
    <mergeCell ref="H92:I92"/>
    <mergeCell ref="K92:L92"/>
    <mergeCell ref="B101:C101"/>
    <mergeCell ref="E101:F101"/>
    <mergeCell ref="H101:I101"/>
    <mergeCell ref="K101:L101"/>
    <mergeCell ref="K100:L100"/>
    <mergeCell ref="B91:C91"/>
    <mergeCell ref="H91:I91"/>
    <mergeCell ref="B114:C114"/>
    <mergeCell ref="E114:F114"/>
    <mergeCell ref="H114:I114"/>
    <mergeCell ref="K114:L114"/>
    <mergeCell ref="B103:C103"/>
    <mergeCell ref="E103:F103"/>
    <mergeCell ref="K113:L113"/>
    <mergeCell ref="H112:I112"/>
    <mergeCell ref="B102:C102"/>
    <mergeCell ref="B57:C57"/>
    <mergeCell ref="E57:F57"/>
    <mergeCell ref="E37:F37"/>
    <mergeCell ref="H37:I37"/>
    <mergeCell ref="H57:I57"/>
    <mergeCell ref="E59:F59"/>
    <mergeCell ref="H59:I59"/>
    <mergeCell ref="B40:C40"/>
    <mergeCell ref="E40:F40"/>
    <mergeCell ref="H40:I40"/>
    <mergeCell ref="H102:I102"/>
    <mergeCell ref="K57:L57"/>
    <mergeCell ref="H56:I56"/>
    <mergeCell ref="K56:L56"/>
    <mergeCell ref="B47:C47"/>
    <mergeCell ref="B24:C24"/>
    <mergeCell ref="E24:F24"/>
    <mergeCell ref="H24:I24"/>
    <mergeCell ref="K24:L24"/>
    <mergeCell ref="H29:I29"/>
    <mergeCell ref="B18:C18"/>
    <mergeCell ref="E18:F18"/>
    <mergeCell ref="H18:I18"/>
    <mergeCell ref="K18:L18"/>
    <mergeCell ref="B29:C29"/>
    <mergeCell ref="E29:F29"/>
    <mergeCell ref="B23:C23"/>
    <mergeCell ref="E23:F23"/>
    <mergeCell ref="H23:I23"/>
    <mergeCell ref="K23:L23"/>
    <mergeCell ref="E47:F47"/>
    <mergeCell ref="H47:I47"/>
    <mergeCell ref="B62:C62"/>
    <mergeCell ref="E62:F62"/>
    <mergeCell ref="H62:I62"/>
    <mergeCell ref="K62:L62"/>
    <mergeCell ref="K59:L59"/>
    <mergeCell ref="B48:C48"/>
    <mergeCell ref="E48:F48"/>
    <mergeCell ref="H48:I48"/>
    <mergeCell ref="B73:C73"/>
    <mergeCell ref="E73:F73"/>
    <mergeCell ref="H73:I73"/>
    <mergeCell ref="K73:L73"/>
    <mergeCell ref="B70:C70"/>
    <mergeCell ref="E70:F70"/>
    <mergeCell ref="H70:I70"/>
    <mergeCell ref="K70:L70"/>
    <mergeCell ref="B84:C84"/>
    <mergeCell ref="E84:F84"/>
    <mergeCell ref="H84:I84"/>
    <mergeCell ref="K84:L84"/>
    <mergeCell ref="B95:C95"/>
    <mergeCell ref="E95:F95"/>
    <mergeCell ref="H95:I95"/>
    <mergeCell ref="K95:L95"/>
    <mergeCell ref="B92:C92"/>
    <mergeCell ref="E92:F92"/>
    <mergeCell ref="B106:C106"/>
    <mergeCell ref="E106:F106"/>
    <mergeCell ref="H106:I106"/>
    <mergeCell ref="K106:L106"/>
    <mergeCell ref="B117:C117"/>
    <mergeCell ref="E117:F117"/>
    <mergeCell ref="H117:I117"/>
    <mergeCell ref="K117:L117"/>
    <mergeCell ref="B112:C112"/>
    <mergeCell ref="E112:F112"/>
    <mergeCell ref="B128:C128"/>
    <mergeCell ref="E128:F128"/>
    <mergeCell ref="H128:I128"/>
    <mergeCell ref="K128:L128"/>
    <mergeCell ref="B139:C139"/>
    <mergeCell ref="E139:F139"/>
    <mergeCell ref="H139:I139"/>
    <mergeCell ref="K139:L139"/>
    <mergeCell ref="B131:C131"/>
    <mergeCell ref="E131:F131"/>
    <mergeCell ref="E161:F161"/>
    <mergeCell ref="H161:I161"/>
    <mergeCell ref="K161:L161"/>
    <mergeCell ref="B172:C172"/>
    <mergeCell ref="E172:F172"/>
    <mergeCell ref="H172:I172"/>
    <mergeCell ref="K172:L172"/>
    <mergeCell ref="K164:L164"/>
    <mergeCell ref="H165:I165"/>
    <mergeCell ref="B168:C168"/>
    <mergeCell ref="E183:F183"/>
    <mergeCell ref="H183:I183"/>
    <mergeCell ref="K183:L183"/>
    <mergeCell ref="B194:C194"/>
    <mergeCell ref="E194:F194"/>
    <mergeCell ref="H194:I194"/>
    <mergeCell ref="K194:L194"/>
    <mergeCell ref="B188:C188"/>
    <mergeCell ref="E188:F188"/>
    <mergeCell ref="H188:I188"/>
    <mergeCell ref="B205:C205"/>
    <mergeCell ref="E205:F205"/>
    <mergeCell ref="H205:I205"/>
    <mergeCell ref="K205:L205"/>
    <mergeCell ref="B216:C216"/>
    <mergeCell ref="E216:F216"/>
    <mergeCell ref="H216:I216"/>
    <mergeCell ref="K216:L216"/>
    <mergeCell ref="E208:F208"/>
    <mergeCell ref="H208:I208"/>
    <mergeCell ref="B238:C238"/>
    <mergeCell ref="E238:F238"/>
    <mergeCell ref="H238:I238"/>
    <mergeCell ref="K238:L238"/>
    <mergeCell ref="B249:C249"/>
    <mergeCell ref="E249:F249"/>
    <mergeCell ref="H249:I249"/>
    <mergeCell ref="K249:L249"/>
    <mergeCell ref="E243:F243"/>
    <mergeCell ref="H243:I243"/>
    <mergeCell ref="H293:I293"/>
    <mergeCell ref="K293:L293"/>
    <mergeCell ref="B260:C260"/>
    <mergeCell ref="E260:F260"/>
    <mergeCell ref="H260:I260"/>
    <mergeCell ref="K260:L260"/>
    <mergeCell ref="B271:C271"/>
    <mergeCell ref="E271:F271"/>
    <mergeCell ref="H271:I271"/>
    <mergeCell ref="K271:L271"/>
    <mergeCell ref="B315:C315"/>
    <mergeCell ref="E315:F315"/>
    <mergeCell ref="H315:I315"/>
    <mergeCell ref="K315:L315"/>
    <mergeCell ref="B282:C282"/>
    <mergeCell ref="E282:F282"/>
    <mergeCell ref="H282:I282"/>
    <mergeCell ref="K282:L282"/>
    <mergeCell ref="B293:C293"/>
    <mergeCell ref="E293:F293"/>
  </mergeCells>
  <printOptions horizontalCentered="1" verticalCentered="1"/>
  <pageMargins left="0.25" right="0.25" top="0.85" bottom="0.45" header="0.3" footer="0.33"/>
  <pageSetup horizontalDpi="600" verticalDpi="600" orientation="portrait" scale="80" r:id="rId1"/>
  <headerFooter alignWithMargins="0">
    <oddHeader>&amp;C&amp;"Arial,Bold"BI-WEEKLY TIME CARD
Finance Department&amp;"Arial,Regular"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9">
        <f>'#2'!I6+1</f>
        <v>45312</v>
      </c>
      <c r="F6" s="112"/>
      <c r="G6" s="112"/>
      <c r="H6" s="33" t="s">
        <v>2</v>
      </c>
      <c r="I6" s="119">
        <f>E6+13</f>
        <v>45325</v>
      </c>
      <c r="J6" s="112"/>
      <c r="K6" s="2"/>
      <c r="L6" s="2" t="s">
        <v>3</v>
      </c>
      <c r="M6" s="2"/>
      <c r="N6" s="2"/>
      <c r="O6" s="42">
        <v>3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45312</v>
      </c>
      <c r="E12" s="70">
        <f>D12+1</f>
        <v>45313</v>
      </c>
      <c r="F12" s="70">
        <f aca="true" t="shared" si="0" ref="F12:Q12">E12+1</f>
        <v>45314</v>
      </c>
      <c r="G12" s="70">
        <f t="shared" si="0"/>
        <v>45315</v>
      </c>
      <c r="H12" s="70">
        <f t="shared" si="0"/>
        <v>45316</v>
      </c>
      <c r="I12" s="70">
        <f t="shared" si="0"/>
        <v>45317</v>
      </c>
      <c r="J12" s="70">
        <f t="shared" si="0"/>
        <v>45318</v>
      </c>
      <c r="K12" s="70">
        <f t="shared" si="0"/>
        <v>45319</v>
      </c>
      <c r="L12" s="70">
        <f t="shared" si="0"/>
        <v>45320</v>
      </c>
      <c r="M12" s="70">
        <f t="shared" si="0"/>
        <v>45321</v>
      </c>
      <c r="N12" s="70">
        <f t="shared" si="0"/>
        <v>45322</v>
      </c>
      <c r="O12" s="70">
        <f t="shared" si="0"/>
        <v>45323</v>
      </c>
      <c r="P12" s="70">
        <f t="shared" si="0"/>
        <v>45324</v>
      </c>
      <c r="Q12" s="70">
        <f t="shared" si="0"/>
        <v>45325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Accruals!K34</f>
        <v>11.100000000000001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Accruals!K35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Accruals!K36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Accruals!K37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Accruals!K38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Accruals!K39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Accruals!K40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customHeight="1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3" right="0.61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'#3'!I6+1</f>
        <v>45326</v>
      </c>
      <c r="F6" s="112"/>
      <c r="G6" s="112"/>
      <c r="H6" s="33" t="s">
        <v>2</v>
      </c>
      <c r="I6" s="112">
        <f>E6+13</f>
        <v>45339</v>
      </c>
      <c r="J6" s="112"/>
      <c r="K6" s="2"/>
      <c r="L6" s="2" t="s">
        <v>3</v>
      </c>
      <c r="M6" s="2"/>
      <c r="N6" s="2"/>
      <c r="O6" s="42">
        <v>4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19" s="37" customFormat="1" ht="11.25">
      <c r="A12" s="16"/>
      <c r="B12" s="71"/>
      <c r="C12" s="71"/>
      <c r="D12" s="70">
        <f>E6</f>
        <v>45326</v>
      </c>
      <c r="E12" s="70">
        <f>D12+1</f>
        <v>45327</v>
      </c>
      <c r="F12" s="70">
        <f aca="true" t="shared" si="0" ref="F12:Q12">E12+1</f>
        <v>45328</v>
      </c>
      <c r="G12" s="70">
        <f t="shared" si="0"/>
        <v>45329</v>
      </c>
      <c r="H12" s="70">
        <f t="shared" si="0"/>
        <v>45330</v>
      </c>
      <c r="I12" s="70">
        <f t="shared" si="0"/>
        <v>45331</v>
      </c>
      <c r="J12" s="70">
        <f t="shared" si="0"/>
        <v>45332</v>
      </c>
      <c r="K12" s="70">
        <f t="shared" si="0"/>
        <v>45333</v>
      </c>
      <c r="L12" s="70">
        <f t="shared" si="0"/>
        <v>45334</v>
      </c>
      <c r="M12" s="70">
        <f t="shared" si="0"/>
        <v>45335</v>
      </c>
      <c r="N12" s="70">
        <f t="shared" si="0"/>
        <v>45336</v>
      </c>
      <c r="O12" s="70">
        <f t="shared" si="0"/>
        <v>45337</v>
      </c>
      <c r="P12" s="70">
        <f t="shared" si="0"/>
        <v>45338</v>
      </c>
      <c r="Q12" s="70">
        <f t="shared" si="0"/>
        <v>45339</v>
      </c>
      <c r="R12" s="22"/>
      <c r="S12" s="62" t="s">
        <v>49</v>
      </c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Accruals!K45</f>
        <v>14.8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Accruals!K46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Accruals!K47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Accruals!K48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Accruals!K49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8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100"/>
      <c r="N21" s="100"/>
      <c r="O21" s="89"/>
      <c r="P21" s="89"/>
      <c r="Q21" s="86"/>
      <c r="R21" s="87">
        <f t="shared" si="1"/>
        <v>0</v>
      </c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100"/>
      <c r="N22" s="100"/>
      <c r="O22" s="89"/>
      <c r="P22" s="89"/>
      <c r="Q22" s="86"/>
      <c r="R22" s="87">
        <f t="shared" si="1"/>
        <v>0</v>
      </c>
      <c r="S22" s="45">
        <f>Accruals!K50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100"/>
      <c r="N23" s="100"/>
      <c r="O23" s="89"/>
      <c r="P23" s="89"/>
      <c r="Q23" s="86"/>
      <c r="R23" s="87">
        <f t="shared" si="1"/>
        <v>0</v>
      </c>
      <c r="S23" s="45">
        <f>Accruals!K51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100"/>
      <c r="N24" s="100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100"/>
      <c r="N25" s="100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100"/>
      <c r="N26" s="100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101"/>
      <c r="N27" s="101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6" right="0.61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'#4'!I6+1</f>
        <v>45340</v>
      </c>
      <c r="F6" s="112"/>
      <c r="G6" s="112"/>
      <c r="H6" s="33" t="s">
        <v>2</v>
      </c>
      <c r="I6" s="112">
        <f>E6+13</f>
        <v>45353</v>
      </c>
      <c r="J6" s="112"/>
      <c r="K6" s="2"/>
      <c r="L6" s="2" t="s">
        <v>3</v>
      </c>
      <c r="M6" s="2"/>
      <c r="N6" s="2"/>
      <c r="O6" s="42">
        <v>5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45340</v>
      </c>
      <c r="E12" s="70">
        <f>D12+1</f>
        <v>45341</v>
      </c>
      <c r="F12" s="70">
        <f aca="true" t="shared" si="0" ref="F12:Q12">E12+1</f>
        <v>45342</v>
      </c>
      <c r="G12" s="70">
        <f t="shared" si="0"/>
        <v>45343</v>
      </c>
      <c r="H12" s="70">
        <f t="shared" si="0"/>
        <v>45344</v>
      </c>
      <c r="I12" s="70">
        <f t="shared" si="0"/>
        <v>45345</v>
      </c>
      <c r="J12" s="70">
        <f t="shared" si="0"/>
        <v>45346</v>
      </c>
      <c r="K12" s="70">
        <f t="shared" si="0"/>
        <v>45347</v>
      </c>
      <c r="L12" s="70">
        <f t="shared" si="0"/>
        <v>45348</v>
      </c>
      <c r="M12" s="70">
        <f t="shared" si="0"/>
        <v>45349</v>
      </c>
      <c r="N12" s="70">
        <f t="shared" si="0"/>
        <v>45350</v>
      </c>
      <c r="O12" s="70">
        <f t="shared" si="0"/>
        <v>45351</v>
      </c>
      <c r="P12" s="70">
        <f t="shared" si="0"/>
        <v>45352</v>
      </c>
      <c r="Q12" s="70">
        <f t="shared" si="0"/>
        <v>45353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Accruals!K56</f>
        <v>18.5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Accruals!K57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Accruals!K58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Accruals!K59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Accruals!K60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>
        <v>8</v>
      </c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Accruals!K61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Accruals!K62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8" right="0.61" top="1" bottom="1" header="0.5" footer="0.5"/>
  <pageSetup horizontalDpi="600" verticalDpi="600" orientation="landscape" r:id="rId1"/>
  <ignoredErrors>
    <ignoredError sqref="G13:P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'#5'!I6+1</f>
        <v>45354</v>
      </c>
      <c r="F6" s="112"/>
      <c r="G6" s="112"/>
      <c r="H6" s="33" t="s">
        <v>2</v>
      </c>
      <c r="I6" s="112">
        <f>E6+13</f>
        <v>45367</v>
      </c>
      <c r="J6" s="112"/>
      <c r="K6" s="2"/>
      <c r="L6" s="2" t="s">
        <v>3</v>
      </c>
      <c r="M6" s="2"/>
      <c r="N6" s="2"/>
      <c r="O6" s="42">
        <v>6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1" s="37" customFormat="1" ht="11.25">
      <c r="A12" s="16"/>
      <c r="B12" s="71"/>
      <c r="C12" s="71"/>
      <c r="D12" s="70">
        <f>E6</f>
        <v>45354</v>
      </c>
      <c r="E12" s="70">
        <f>D12+1</f>
        <v>45355</v>
      </c>
      <c r="F12" s="70">
        <f aca="true" t="shared" si="0" ref="F12:Q12">E12+1</f>
        <v>45356</v>
      </c>
      <c r="G12" s="70">
        <f t="shared" si="0"/>
        <v>45357</v>
      </c>
      <c r="H12" s="70">
        <f t="shared" si="0"/>
        <v>45358</v>
      </c>
      <c r="I12" s="70">
        <f t="shared" si="0"/>
        <v>45359</v>
      </c>
      <c r="J12" s="70">
        <f t="shared" si="0"/>
        <v>45360</v>
      </c>
      <c r="K12" s="70">
        <f t="shared" si="0"/>
        <v>45361</v>
      </c>
      <c r="L12" s="70">
        <f t="shared" si="0"/>
        <v>45362</v>
      </c>
      <c r="M12" s="70">
        <f t="shared" si="0"/>
        <v>45363</v>
      </c>
      <c r="N12" s="70">
        <f t="shared" si="0"/>
        <v>45364</v>
      </c>
      <c r="O12" s="70">
        <f t="shared" si="0"/>
        <v>45365</v>
      </c>
      <c r="P12" s="70">
        <f t="shared" si="0"/>
        <v>45366</v>
      </c>
      <c r="Q12" s="70">
        <f t="shared" si="0"/>
        <v>45367</v>
      </c>
      <c r="R12" s="22"/>
      <c r="S12" s="62" t="s">
        <v>49</v>
      </c>
      <c r="T12" s="15"/>
      <c r="U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Accruals!K67</f>
        <v>22.2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Accruals!K68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Accruals!K69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Accruals!K70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Accruals!K71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20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  <c r="T21" s="5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Accruals!K72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Accruals!K73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3" right="0.5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'#6'!I6+1</f>
        <v>45368</v>
      </c>
      <c r="F6" s="112"/>
      <c r="G6" s="112"/>
      <c r="H6" s="33" t="s">
        <v>2</v>
      </c>
      <c r="I6" s="112">
        <f>E6+13</f>
        <v>45381</v>
      </c>
      <c r="J6" s="112"/>
      <c r="K6" s="2"/>
      <c r="L6" s="2" t="s">
        <v>3</v>
      </c>
      <c r="M6" s="2"/>
      <c r="N6" s="2"/>
      <c r="O6" s="42">
        <v>7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19" s="37" customFormat="1" ht="11.25">
      <c r="A12" s="16"/>
      <c r="B12" s="71"/>
      <c r="C12" s="71"/>
      <c r="D12" s="70">
        <f>E6</f>
        <v>45368</v>
      </c>
      <c r="E12" s="70">
        <f>D12+1</f>
        <v>45369</v>
      </c>
      <c r="F12" s="70">
        <f aca="true" t="shared" si="0" ref="F12:Q12">E12+1</f>
        <v>45370</v>
      </c>
      <c r="G12" s="70">
        <f t="shared" si="0"/>
        <v>45371</v>
      </c>
      <c r="H12" s="70">
        <f t="shared" si="0"/>
        <v>45372</v>
      </c>
      <c r="I12" s="70">
        <f t="shared" si="0"/>
        <v>45373</v>
      </c>
      <c r="J12" s="70">
        <f t="shared" si="0"/>
        <v>45374</v>
      </c>
      <c r="K12" s="70">
        <f t="shared" si="0"/>
        <v>45375</v>
      </c>
      <c r="L12" s="70">
        <f t="shared" si="0"/>
        <v>45376</v>
      </c>
      <c r="M12" s="70">
        <f t="shared" si="0"/>
        <v>45377</v>
      </c>
      <c r="N12" s="70">
        <f t="shared" si="0"/>
        <v>45378</v>
      </c>
      <c r="O12" s="70">
        <f t="shared" si="0"/>
        <v>45379</v>
      </c>
      <c r="P12" s="70">
        <f t="shared" si="0"/>
        <v>45380</v>
      </c>
      <c r="Q12" s="70">
        <f t="shared" si="0"/>
        <v>45381</v>
      </c>
      <c r="R12" s="22"/>
      <c r="S12" s="62" t="s">
        <v>49</v>
      </c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Accruals!K78</f>
        <v>25.9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Accruals!K79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Accruals!K80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Accruals!K81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Accruals!K82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Accruals!K83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Accruals!K84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1" right="0.52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spans="9:20" ht="15">
      <c r="I1" s="110" t="str">
        <f>'#1'!$I$1</f>
        <v>Bi-Weekly Payroll Time Sheet</v>
      </c>
      <c r="T1" s="45"/>
    </row>
    <row r="2" ht="15">
      <c r="I2" s="110" t="str">
        <f>'#1'!$I$2</f>
        <v>Exempt Employees</v>
      </c>
    </row>
    <row r="3" spans="9:20" ht="15">
      <c r="I3" s="110">
        <f>'#1'!$I$3</f>
        <v>0</v>
      </c>
      <c r="T3" s="45"/>
    </row>
    <row r="4" ht="11.25">
      <c r="T4" s="45"/>
    </row>
    <row r="5" ht="12" thickBot="1">
      <c r="T5" s="45"/>
    </row>
    <row r="6" spans="1:20" ht="18" customHeight="1">
      <c r="A6" s="1"/>
      <c r="B6" s="2"/>
      <c r="C6" s="2"/>
      <c r="D6" s="34" t="s">
        <v>0</v>
      </c>
      <c r="E6" s="112">
        <f>'#7'!I6+1</f>
        <v>45382</v>
      </c>
      <c r="F6" s="112"/>
      <c r="G6" s="112"/>
      <c r="H6" s="33" t="s">
        <v>2</v>
      </c>
      <c r="I6" s="112">
        <f>E6+13</f>
        <v>45395</v>
      </c>
      <c r="J6" s="112"/>
      <c r="K6" s="2"/>
      <c r="L6" s="2" t="s">
        <v>3</v>
      </c>
      <c r="M6" s="2"/>
      <c r="N6" s="2"/>
      <c r="O6" s="42">
        <v>8</v>
      </c>
      <c r="P6" s="2"/>
      <c r="Q6" s="2"/>
      <c r="R6" s="35"/>
      <c r="T6" s="45"/>
    </row>
    <row r="7" spans="1:20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  <c r="T7" s="45"/>
    </row>
    <row r="8" spans="1:20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  <c r="T8" s="45"/>
    </row>
    <row r="9" spans="1:20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  <c r="T9" s="45"/>
    </row>
    <row r="10" spans="1:20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  <c r="T10" s="45"/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45382</v>
      </c>
      <c r="E12" s="70">
        <f>D12+1</f>
        <v>45383</v>
      </c>
      <c r="F12" s="70">
        <f aca="true" t="shared" si="0" ref="F12:Q12">E12+1</f>
        <v>45384</v>
      </c>
      <c r="G12" s="70">
        <f t="shared" si="0"/>
        <v>45385</v>
      </c>
      <c r="H12" s="70">
        <f t="shared" si="0"/>
        <v>45386</v>
      </c>
      <c r="I12" s="70">
        <f t="shared" si="0"/>
        <v>45387</v>
      </c>
      <c r="J12" s="70">
        <f t="shared" si="0"/>
        <v>45388</v>
      </c>
      <c r="K12" s="70">
        <f t="shared" si="0"/>
        <v>45389</v>
      </c>
      <c r="L12" s="70">
        <f t="shared" si="0"/>
        <v>45390</v>
      </c>
      <c r="M12" s="70">
        <f t="shared" si="0"/>
        <v>45391</v>
      </c>
      <c r="N12" s="70">
        <f t="shared" si="0"/>
        <v>45392</v>
      </c>
      <c r="O12" s="70">
        <f t="shared" si="0"/>
        <v>45393</v>
      </c>
      <c r="P12" s="70">
        <f t="shared" si="0"/>
        <v>45394</v>
      </c>
      <c r="Q12" s="70">
        <f t="shared" si="0"/>
        <v>45395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Accruals!K89</f>
        <v>29.599999999999998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84"/>
      <c r="M15" s="84"/>
      <c r="N15" s="84"/>
      <c r="O15" s="84"/>
      <c r="P15" s="84"/>
      <c r="Q15" s="86"/>
      <c r="R15" s="87">
        <f t="shared" si="1"/>
        <v>0</v>
      </c>
      <c r="S15" s="45">
        <f>Accruals!K90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84"/>
      <c r="M16" s="84"/>
      <c r="N16" s="84"/>
      <c r="O16" s="84"/>
      <c r="P16" s="84"/>
      <c r="Q16" s="86"/>
      <c r="R16" s="87">
        <f t="shared" si="1"/>
        <v>0</v>
      </c>
      <c r="S16" s="45">
        <f>Accruals!K91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Accruals!K92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Accruals!K93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>
        <v>8</v>
      </c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8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Accruals!K94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Accruals!K95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8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8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8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  <row r="43" ht="11.25">
      <c r="A43" s="41"/>
    </row>
    <row r="44" ht="11.25">
      <c r="A44" s="41"/>
    </row>
    <row r="45" ht="11.25">
      <c r="A45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1" right="0.5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4" customWidth="1"/>
    <col min="2" max="17" width="5.00390625" style="4" customWidth="1"/>
    <col min="18" max="18" width="8.57421875" style="4" customWidth="1"/>
    <col min="19" max="16384" width="9.140625" style="15" customWidth="1"/>
  </cols>
  <sheetData>
    <row r="1" ht="15">
      <c r="I1" s="110" t="str">
        <f>'#1'!$I$1</f>
        <v>Bi-Weekly Payroll Time Sheet</v>
      </c>
    </row>
    <row r="2" ht="15">
      <c r="I2" s="110" t="str">
        <f>'#1'!$I$2</f>
        <v>Exempt Employees</v>
      </c>
    </row>
    <row r="3" ht="15">
      <c r="I3" s="110">
        <f>'#1'!$I$3</f>
        <v>0</v>
      </c>
    </row>
    <row r="5" ht="12" thickBot="1"/>
    <row r="6" spans="1:18" ht="18" customHeight="1">
      <c r="A6" s="1"/>
      <c r="B6" s="2"/>
      <c r="C6" s="2"/>
      <c r="D6" s="34" t="s">
        <v>0</v>
      </c>
      <c r="E6" s="112">
        <f>'#8'!I6+1</f>
        <v>45396</v>
      </c>
      <c r="F6" s="112"/>
      <c r="G6" s="112"/>
      <c r="H6" s="33" t="s">
        <v>2</v>
      </c>
      <c r="I6" s="112">
        <f>E6+13</f>
        <v>45409</v>
      </c>
      <c r="J6" s="112"/>
      <c r="K6" s="2"/>
      <c r="L6" s="2" t="s">
        <v>3</v>
      </c>
      <c r="M6" s="2"/>
      <c r="N6" s="2"/>
      <c r="O6" s="42">
        <v>9</v>
      </c>
      <c r="P6" s="2"/>
      <c r="Q6" s="2"/>
      <c r="R6" s="35"/>
    </row>
    <row r="7" spans="1:18" ht="11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36"/>
    </row>
    <row r="8" spans="1:19" ht="19.5" customHeight="1">
      <c r="A8" s="54"/>
      <c r="B8" s="15"/>
      <c r="C8" s="15"/>
      <c r="D8" s="15" t="s">
        <v>4</v>
      </c>
      <c r="E8" s="15"/>
      <c r="F8" s="15"/>
      <c r="G8" s="117">
        <f>'#1'!$G$8:$J$8</f>
        <v>0</v>
      </c>
      <c r="H8" s="117"/>
      <c r="I8" s="117"/>
      <c r="J8" s="117"/>
      <c r="K8" s="15"/>
      <c r="L8" s="114"/>
      <c r="M8" s="114"/>
      <c r="N8" s="118"/>
      <c r="O8" s="118"/>
      <c r="P8" s="19" t="s">
        <v>1</v>
      </c>
      <c r="Q8" s="5"/>
      <c r="R8" s="36"/>
      <c r="S8" s="62" t="s">
        <v>45</v>
      </c>
    </row>
    <row r="9" spans="1:19" ht="13.5" customHeight="1" thickBot="1">
      <c r="A9" s="3"/>
      <c r="B9" s="15"/>
      <c r="C9" s="15"/>
      <c r="D9" s="15"/>
      <c r="E9" s="15"/>
      <c r="F9" s="15"/>
      <c r="G9" s="6"/>
      <c r="H9" s="6"/>
      <c r="I9" s="6"/>
      <c r="J9" s="6"/>
      <c r="K9" s="15"/>
      <c r="L9" s="15"/>
      <c r="M9" s="15"/>
      <c r="N9" s="15"/>
      <c r="O9" s="15"/>
      <c r="P9" s="15"/>
      <c r="Q9" s="15"/>
      <c r="R9" s="36"/>
      <c r="S9" s="62" t="s">
        <v>46</v>
      </c>
    </row>
    <row r="10" spans="1:19" ht="11.25">
      <c r="A10" s="1"/>
      <c r="B10" s="3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3"/>
      <c r="P10" s="33"/>
      <c r="Q10" s="2"/>
      <c r="R10" s="21" t="s">
        <v>5</v>
      </c>
      <c r="S10" s="62" t="s">
        <v>47</v>
      </c>
    </row>
    <row r="11" spans="1:19" ht="12" thickBot="1">
      <c r="A11" s="7"/>
      <c r="B11" s="8"/>
      <c r="C11" s="8"/>
      <c r="D11" s="17" t="s">
        <v>6</v>
      </c>
      <c r="E11" s="8" t="s">
        <v>7</v>
      </c>
      <c r="F11" s="8" t="s">
        <v>8</v>
      </c>
      <c r="G11" s="8" t="s">
        <v>9</v>
      </c>
      <c r="H11" s="8" t="s">
        <v>10</v>
      </c>
      <c r="I11" s="8" t="s">
        <v>11</v>
      </c>
      <c r="J11" s="8" t="s">
        <v>12</v>
      </c>
      <c r="K11" s="8" t="s">
        <v>6</v>
      </c>
      <c r="L11" s="8" t="s">
        <v>7</v>
      </c>
      <c r="M11" s="8" t="s">
        <v>8</v>
      </c>
      <c r="N11" s="8" t="s">
        <v>9</v>
      </c>
      <c r="O11" s="8" t="s">
        <v>10</v>
      </c>
      <c r="P11" s="8" t="s">
        <v>11</v>
      </c>
      <c r="Q11" s="8" t="s">
        <v>12</v>
      </c>
      <c r="R11" s="9" t="s">
        <v>13</v>
      </c>
      <c r="S11" s="63" t="s">
        <v>48</v>
      </c>
    </row>
    <row r="12" spans="1:20" s="37" customFormat="1" ht="11.25">
      <c r="A12" s="16"/>
      <c r="B12" s="71"/>
      <c r="C12" s="71"/>
      <c r="D12" s="70">
        <f>E6</f>
        <v>45396</v>
      </c>
      <c r="E12" s="70">
        <f>D12+1</f>
        <v>45397</v>
      </c>
      <c r="F12" s="70">
        <f aca="true" t="shared" si="0" ref="F12:Q12">E12+1</f>
        <v>45398</v>
      </c>
      <c r="G12" s="70">
        <f t="shared" si="0"/>
        <v>45399</v>
      </c>
      <c r="H12" s="70">
        <f t="shared" si="0"/>
        <v>45400</v>
      </c>
      <c r="I12" s="70">
        <f t="shared" si="0"/>
        <v>45401</v>
      </c>
      <c r="J12" s="70">
        <f t="shared" si="0"/>
        <v>45402</v>
      </c>
      <c r="K12" s="70">
        <f t="shared" si="0"/>
        <v>45403</v>
      </c>
      <c r="L12" s="70">
        <f t="shared" si="0"/>
        <v>45404</v>
      </c>
      <c r="M12" s="70">
        <f t="shared" si="0"/>
        <v>45405</v>
      </c>
      <c r="N12" s="70">
        <f t="shared" si="0"/>
        <v>45406</v>
      </c>
      <c r="O12" s="70">
        <f t="shared" si="0"/>
        <v>45407</v>
      </c>
      <c r="P12" s="70">
        <f t="shared" si="0"/>
        <v>45408</v>
      </c>
      <c r="Q12" s="70">
        <f t="shared" si="0"/>
        <v>45409</v>
      </c>
      <c r="R12" s="22"/>
      <c r="S12" s="62" t="s">
        <v>49</v>
      </c>
      <c r="T12" s="15"/>
    </row>
    <row r="13" spans="1:18" ht="11.25">
      <c r="A13" s="38" t="s">
        <v>28</v>
      </c>
      <c r="B13" s="11"/>
      <c r="C13" s="11"/>
      <c r="D13" s="1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ht="11.25">
      <c r="A14" s="106" t="str">
        <f>'#1'!$A$14</f>
        <v>SICK LEAVE</v>
      </c>
      <c r="B14" s="84"/>
      <c r="C14" s="84"/>
      <c r="D14" s="85"/>
      <c r="E14" s="84"/>
      <c r="F14" s="84"/>
      <c r="G14" s="84"/>
      <c r="H14" s="84"/>
      <c r="I14" s="84"/>
      <c r="J14" s="86"/>
      <c r="K14" s="86"/>
      <c r="L14" s="84"/>
      <c r="M14" s="84"/>
      <c r="N14" s="84"/>
      <c r="O14" s="84"/>
      <c r="P14" s="84"/>
      <c r="Q14" s="86"/>
      <c r="R14" s="87">
        <f aca="true" t="shared" si="1" ref="R14:R27">IF(A14=0,"",(SUM(B14:Q14)))</f>
        <v>0</v>
      </c>
      <c r="S14" s="45">
        <f>Accruals!K100</f>
        <v>33.3</v>
      </c>
    </row>
    <row r="15" spans="1:19" ht="11.25">
      <c r="A15" s="106" t="str">
        <f>'#1'!$A$15</f>
        <v>VACATION LEAVE</v>
      </c>
      <c r="B15" s="84"/>
      <c r="C15" s="84"/>
      <c r="D15" s="85"/>
      <c r="E15" s="84"/>
      <c r="F15" s="84"/>
      <c r="G15" s="84"/>
      <c r="H15" s="84"/>
      <c r="I15" s="84"/>
      <c r="J15" s="86"/>
      <c r="K15" s="86"/>
      <c r="L15" s="102"/>
      <c r="M15" s="84"/>
      <c r="N15" s="84"/>
      <c r="O15" s="84"/>
      <c r="P15" s="84"/>
      <c r="Q15" s="86"/>
      <c r="R15" s="87">
        <f t="shared" si="1"/>
        <v>0</v>
      </c>
      <c r="S15" s="45">
        <f>Accruals!K101</f>
        <v>0</v>
      </c>
    </row>
    <row r="16" spans="1:19" ht="11.25">
      <c r="A16" s="106" t="str">
        <f>'#1'!$A$16</f>
        <v>ADMIN LEAVE</v>
      </c>
      <c r="B16" s="84"/>
      <c r="C16" s="84"/>
      <c r="D16" s="85"/>
      <c r="E16" s="84"/>
      <c r="F16" s="84"/>
      <c r="G16" s="84"/>
      <c r="H16" s="84"/>
      <c r="I16" s="84"/>
      <c r="J16" s="86"/>
      <c r="K16" s="86"/>
      <c r="L16" s="102"/>
      <c r="M16" s="84"/>
      <c r="N16" s="84"/>
      <c r="O16" s="84"/>
      <c r="P16" s="84"/>
      <c r="Q16" s="86"/>
      <c r="R16" s="87">
        <f t="shared" si="1"/>
        <v>0</v>
      </c>
      <c r="S16" s="45">
        <f>Accruals!K102</f>
        <v>80</v>
      </c>
    </row>
    <row r="17" spans="1:19" ht="11.25">
      <c r="A17" s="106" t="str">
        <f>'#1'!$A$17</f>
        <v>(DSA/POA/SAA) FLOATING HOLIDAY</v>
      </c>
      <c r="B17" s="84"/>
      <c r="C17" s="84"/>
      <c r="D17" s="85"/>
      <c r="E17" s="84"/>
      <c r="F17" s="84"/>
      <c r="G17" s="84"/>
      <c r="H17" s="84"/>
      <c r="I17" s="84"/>
      <c r="J17" s="86"/>
      <c r="K17" s="86"/>
      <c r="L17" s="84"/>
      <c r="M17" s="84"/>
      <c r="N17" s="84"/>
      <c r="O17" s="84"/>
      <c r="P17" s="84"/>
      <c r="Q17" s="86"/>
      <c r="R17" s="87">
        <f t="shared" si="1"/>
        <v>0</v>
      </c>
      <c r="S17" s="45">
        <f>Accruals!K103</f>
        <v>0</v>
      </c>
    </row>
    <row r="18" spans="1:19" ht="11.25">
      <c r="A18" s="106" t="str">
        <f>'#1'!$A$18</f>
        <v>(Gen/Mid MRG) 24hr HOLIDAY LEAVE</v>
      </c>
      <c r="B18" s="84"/>
      <c r="C18" s="84"/>
      <c r="D18" s="85"/>
      <c r="E18" s="84"/>
      <c r="F18" s="84"/>
      <c r="G18" s="84"/>
      <c r="H18" s="84"/>
      <c r="I18" s="84"/>
      <c r="J18" s="86"/>
      <c r="K18" s="86"/>
      <c r="L18" s="84"/>
      <c r="M18" s="84"/>
      <c r="N18" s="84"/>
      <c r="O18" s="84"/>
      <c r="P18" s="84"/>
      <c r="Q18" s="86"/>
      <c r="R18" s="87">
        <f t="shared" si="1"/>
        <v>0</v>
      </c>
      <c r="S18" s="45">
        <f>Accruals!K104</f>
        <v>0</v>
      </c>
    </row>
    <row r="19" spans="1:18" ht="11.25">
      <c r="A19" s="106" t="str">
        <f>'#1'!$A$19</f>
        <v>HOLIDAY </v>
      </c>
      <c r="B19" s="84"/>
      <c r="C19" s="84"/>
      <c r="D19" s="85"/>
      <c r="E19" s="84"/>
      <c r="F19" s="84"/>
      <c r="G19" s="84"/>
      <c r="H19" s="84"/>
      <c r="I19" s="84"/>
      <c r="J19" s="86"/>
      <c r="K19" s="86"/>
      <c r="L19" s="84"/>
      <c r="M19" s="84"/>
      <c r="N19" s="84"/>
      <c r="O19" s="84"/>
      <c r="P19" s="98"/>
      <c r="Q19" s="86"/>
      <c r="R19" s="87">
        <f t="shared" si="1"/>
        <v>0</v>
      </c>
    </row>
    <row r="20" spans="1:18" ht="11.25">
      <c r="A20" s="106" t="str">
        <f>'#1'!$A$20</f>
        <v>BEREAVEMENT LEAVE</v>
      </c>
      <c r="B20" s="89"/>
      <c r="C20" s="89"/>
      <c r="D20" s="85"/>
      <c r="E20" s="89"/>
      <c r="F20" s="89"/>
      <c r="G20" s="89"/>
      <c r="H20" s="89"/>
      <c r="I20" s="89"/>
      <c r="J20" s="86"/>
      <c r="K20" s="86"/>
      <c r="L20" s="89"/>
      <c r="M20" s="89"/>
      <c r="N20" s="89"/>
      <c r="O20" s="89"/>
      <c r="P20" s="99"/>
      <c r="Q20" s="86"/>
      <c r="R20" s="87">
        <f t="shared" si="1"/>
        <v>0</v>
      </c>
    </row>
    <row r="21" spans="1:19" ht="11.25">
      <c r="A21" s="107" t="str">
        <f>'#1'!$A$21</f>
        <v>JURY DUTY</v>
      </c>
      <c r="B21" s="89"/>
      <c r="C21" s="89"/>
      <c r="D21" s="85"/>
      <c r="E21" s="89"/>
      <c r="F21" s="89"/>
      <c r="G21" s="89"/>
      <c r="H21" s="89"/>
      <c r="I21" s="89"/>
      <c r="J21" s="86"/>
      <c r="K21" s="86"/>
      <c r="L21" s="89"/>
      <c r="M21" s="89"/>
      <c r="N21" s="89"/>
      <c r="O21" s="89"/>
      <c r="P21" s="89"/>
      <c r="Q21" s="86"/>
      <c r="R21" s="87">
        <f t="shared" si="1"/>
        <v>0</v>
      </c>
      <c r="S21" s="45"/>
    </row>
    <row r="22" spans="1:19" ht="11.25">
      <c r="A22" s="108" t="str">
        <f>'#1'!$A$22</f>
        <v>LEAVE WITHOUT PAY</v>
      </c>
      <c r="B22" s="89"/>
      <c r="C22" s="89"/>
      <c r="D22" s="85"/>
      <c r="E22" s="89"/>
      <c r="F22" s="89"/>
      <c r="G22" s="89"/>
      <c r="H22" s="89"/>
      <c r="I22" s="89"/>
      <c r="J22" s="86"/>
      <c r="K22" s="86"/>
      <c r="L22" s="89"/>
      <c r="M22" s="89"/>
      <c r="N22" s="89"/>
      <c r="O22" s="89"/>
      <c r="P22" s="89"/>
      <c r="Q22" s="86"/>
      <c r="R22" s="87">
        <f t="shared" si="1"/>
        <v>0</v>
      </c>
      <c r="S22" s="45">
        <f>Accruals!K105</f>
        <v>0</v>
      </c>
    </row>
    <row r="23" spans="1:19" ht="11.25">
      <c r="A23" s="106" t="str">
        <f>'#1'!$A$23</f>
        <v>VACATION PAYOUT</v>
      </c>
      <c r="B23" s="89"/>
      <c r="C23" s="89"/>
      <c r="D23" s="85"/>
      <c r="E23" s="89"/>
      <c r="F23" s="89"/>
      <c r="G23" s="89"/>
      <c r="H23" s="89"/>
      <c r="I23" s="89"/>
      <c r="J23" s="86"/>
      <c r="K23" s="86"/>
      <c r="L23" s="89"/>
      <c r="M23" s="89"/>
      <c r="N23" s="89"/>
      <c r="O23" s="89"/>
      <c r="P23" s="89"/>
      <c r="Q23" s="86"/>
      <c r="R23" s="87">
        <f t="shared" si="1"/>
        <v>0</v>
      </c>
      <c r="S23" s="45">
        <f>Accruals!K106</f>
        <v>0</v>
      </c>
    </row>
    <row r="24" spans="1:19" ht="11.25">
      <c r="A24" s="106">
        <f>'#1'!$A$24</f>
        <v>0</v>
      </c>
      <c r="B24" s="89"/>
      <c r="C24" s="89"/>
      <c r="D24" s="85"/>
      <c r="E24" s="89"/>
      <c r="F24" s="89"/>
      <c r="G24" s="89"/>
      <c r="H24" s="89"/>
      <c r="I24" s="89"/>
      <c r="J24" s="86"/>
      <c r="K24" s="86"/>
      <c r="L24" s="89"/>
      <c r="M24" s="89"/>
      <c r="N24" s="89"/>
      <c r="O24" s="89"/>
      <c r="P24" s="89"/>
      <c r="Q24" s="86"/>
      <c r="R24" s="87">
        <f t="shared" si="1"/>
      </c>
      <c r="S24" s="45"/>
    </row>
    <row r="25" spans="1:19" ht="11.25">
      <c r="A25" s="106">
        <f>'#1'!$A$25</f>
        <v>0</v>
      </c>
      <c r="B25" s="89"/>
      <c r="C25" s="89"/>
      <c r="D25" s="85"/>
      <c r="E25" s="89"/>
      <c r="F25" s="89"/>
      <c r="G25" s="89"/>
      <c r="H25" s="89"/>
      <c r="I25" s="89"/>
      <c r="J25" s="86"/>
      <c r="K25" s="86"/>
      <c r="L25" s="89"/>
      <c r="M25" s="89"/>
      <c r="N25" s="89"/>
      <c r="O25" s="89"/>
      <c r="P25" s="89"/>
      <c r="Q25" s="86"/>
      <c r="R25" s="87">
        <f t="shared" si="1"/>
      </c>
      <c r="S25" s="45"/>
    </row>
    <row r="26" spans="1:19" ht="11.25">
      <c r="A26" s="106">
        <f>'#1'!$A$26</f>
        <v>0</v>
      </c>
      <c r="B26" s="89"/>
      <c r="C26" s="89"/>
      <c r="D26" s="85"/>
      <c r="E26" s="89"/>
      <c r="F26" s="89"/>
      <c r="G26" s="89"/>
      <c r="H26" s="89"/>
      <c r="I26" s="89"/>
      <c r="J26" s="86"/>
      <c r="K26" s="86"/>
      <c r="L26" s="89"/>
      <c r="M26" s="89"/>
      <c r="N26" s="89"/>
      <c r="O26" s="89"/>
      <c r="P26" s="89"/>
      <c r="Q26" s="86"/>
      <c r="R26" s="87">
        <f t="shared" si="1"/>
      </c>
      <c r="S26" s="45"/>
    </row>
    <row r="27" spans="1:19" ht="12" thickBot="1">
      <c r="A27" s="109">
        <f>'#1'!$A$27</f>
        <v>0</v>
      </c>
      <c r="B27" s="92"/>
      <c r="C27" s="92"/>
      <c r="D27" s="85"/>
      <c r="E27" s="92"/>
      <c r="F27" s="92"/>
      <c r="G27" s="92"/>
      <c r="H27" s="92"/>
      <c r="I27" s="92"/>
      <c r="J27" s="86"/>
      <c r="K27" s="86"/>
      <c r="L27" s="92"/>
      <c r="M27" s="92"/>
      <c r="N27" s="92"/>
      <c r="O27" s="92"/>
      <c r="P27" s="92"/>
      <c r="Q27" s="86"/>
      <c r="R27" s="87">
        <f t="shared" si="1"/>
      </c>
      <c r="S27" s="45"/>
    </row>
    <row r="28" spans="1:19" ht="12" thickBot="1">
      <c r="A28" s="39" t="s">
        <v>16</v>
      </c>
      <c r="B28" s="95"/>
      <c r="C28" s="95"/>
      <c r="D28" s="96">
        <f aca="true" t="shared" si="2" ref="D28:Q28">SUM(D14:D27)</f>
        <v>0</v>
      </c>
      <c r="E28" s="95">
        <f t="shared" si="2"/>
        <v>0</v>
      </c>
      <c r="F28" s="95">
        <f t="shared" si="2"/>
        <v>0</v>
      </c>
      <c r="G28" s="95">
        <f t="shared" si="2"/>
        <v>0</v>
      </c>
      <c r="H28" s="95">
        <f t="shared" si="2"/>
        <v>0</v>
      </c>
      <c r="I28" s="95">
        <f t="shared" si="2"/>
        <v>0</v>
      </c>
      <c r="J28" s="95">
        <f t="shared" si="2"/>
        <v>0</v>
      </c>
      <c r="K28" s="95">
        <f t="shared" si="2"/>
        <v>0</v>
      </c>
      <c r="L28" s="95">
        <f t="shared" si="2"/>
        <v>0</v>
      </c>
      <c r="M28" s="95">
        <f t="shared" si="2"/>
        <v>0</v>
      </c>
      <c r="N28" s="95">
        <f t="shared" si="2"/>
        <v>0</v>
      </c>
      <c r="O28" s="95">
        <f t="shared" si="2"/>
        <v>0</v>
      </c>
      <c r="P28" s="95">
        <f t="shared" si="2"/>
        <v>0</v>
      </c>
      <c r="Q28" s="95">
        <f t="shared" si="2"/>
        <v>0</v>
      </c>
      <c r="R28" s="97">
        <f>SUM(R14:R27)</f>
        <v>0</v>
      </c>
      <c r="S28" s="45"/>
    </row>
    <row r="29" spans="1:19" ht="7.5" customHeight="1">
      <c r="A29" s="15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45"/>
    </row>
    <row r="30" spans="1:19" ht="12" thickBot="1">
      <c r="A30" s="15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0"/>
      <c r="O30" s="115" t="s">
        <v>25</v>
      </c>
      <c r="P30" s="115"/>
      <c r="Q30" s="115"/>
      <c r="R30" s="82">
        <f>SUM(D28:Q28)</f>
        <v>0</v>
      </c>
      <c r="S30" s="45"/>
    </row>
    <row r="31" ht="5.25" customHeight="1" thickTop="1"/>
    <row r="32" ht="22.5" customHeight="1"/>
    <row r="33" spans="1:17" ht="12" thickBot="1">
      <c r="A33" s="14"/>
      <c r="C33" s="14"/>
      <c r="D33" s="14"/>
      <c r="E33" s="14"/>
      <c r="G33" s="14"/>
      <c r="H33" s="14"/>
      <c r="I33" s="14"/>
      <c r="J33" s="14"/>
      <c r="K33" s="14"/>
      <c r="L33" s="14"/>
      <c r="M33" s="14"/>
      <c r="N33" s="14"/>
      <c r="P33" s="14"/>
      <c r="Q33" s="14"/>
    </row>
    <row r="34" spans="1:16" ht="11.25">
      <c r="A34" s="4" t="s">
        <v>19</v>
      </c>
      <c r="C34" s="4" t="s">
        <v>20</v>
      </c>
      <c r="G34" s="4" t="s">
        <v>21</v>
      </c>
      <c r="P34" s="4" t="s">
        <v>20</v>
      </c>
    </row>
    <row r="35" spans="1:7" ht="11.25">
      <c r="A35" s="4" t="s">
        <v>22</v>
      </c>
      <c r="G35" s="4" t="s">
        <v>23</v>
      </c>
    </row>
    <row r="36" ht="11.25">
      <c r="G36" s="4" t="s">
        <v>24</v>
      </c>
    </row>
    <row r="37" ht="11.25">
      <c r="A37" s="40" t="s">
        <v>18</v>
      </c>
    </row>
    <row r="38" ht="11.25">
      <c r="A38" s="41" t="s">
        <v>35</v>
      </c>
    </row>
    <row r="39" ht="11.25">
      <c r="A39" s="41"/>
    </row>
    <row r="40" ht="11.25">
      <c r="A40" s="41"/>
    </row>
    <row r="41" ht="11.25">
      <c r="A41" s="41"/>
    </row>
    <row r="42" ht="11.25">
      <c r="A42" s="41"/>
    </row>
  </sheetData>
  <sheetProtection/>
  <mergeCells count="6">
    <mergeCell ref="E6:G6"/>
    <mergeCell ref="I6:J6"/>
    <mergeCell ref="G8:J8"/>
    <mergeCell ref="N8:O8"/>
    <mergeCell ref="L8:M8"/>
    <mergeCell ref="O30:Q30"/>
  </mergeCells>
  <printOptions/>
  <pageMargins left="0.58" right="0.09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Glenn County Personnel Dprt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Sites</dc:creator>
  <cp:keywords/>
  <dc:description/>
  <cp:lastModifiedBy>Stephanie Anderson</cp:lastModifiedBy>
  <cp:lastPrinted>2019-11-20T16:42:14Z</cp:lastPrinted>
  <dcterms:created xsi:type="dcterms:W3CDTF">2000-06-07T17:49:24Z</dcterms:created>
  <dcterms:modified xsi:type="dcterms:W3CDTF">2023-10-27T18:06:54Z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Unfiled workpapers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